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tabRatio="90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<sst xmlns="http://schemas.openxmlformats.org/spreadsheetml/2006/main" count="513" uniqueCount="304">
  <si>
    <t>№№ п/п</t>
  </si>
  <si>
    <t>Наименование показателя</t>
  </si>
  <si>
    <t>Сумма (руб., коп.)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</si>
  <si>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</si>
  <si>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</si>
  <si>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</si>
  <si>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</si>
  <si>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</si>
  <si>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средств,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</si>
  <si>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</si>
  <si>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</si>
  <si>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</si>
  <si>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</si>
  <si>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</si>
  <si>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</si>
  <si>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Денежные средства муниципального учреждения, всего</t>
  </si>
  <si>
    <t>денежные средства муниципального учреждения на счетах</t>
  </si>
  <si>
    <t>- за счет средств федерального бюджета</t>
  </si>
  <si>
    <t>- за счет средств областного бюджета</t>
  </si>
  <si>
    <t>- за счет средств бюджета города</t>
  </si>
  <si>
    <t>- за счет средств от платной и иной приносящей доход деятельности</t>
  </si>
  <si>
    <t>…</t>
  </si>
  <si>
    <t>Дебиторская задолженность по расходам, всего:</t>
  </si>
  <si>
    <t>дебиторская задолженность по выданным авансам, полученным за счет средств бюджета города</t>
  </si>
  <si>
    <t>из неё:</t>
  </si>
  <si>
    <t>- по выданным авансам на услуги связи</t>
  </si>
  <si>
    <t>- по выданным авансам на транспортные услуги</t>
  </si>
  <si>
    <t>- по выданным авансам на коммунальные услуги</t>
  </si>
  <si>
    <t>- по выданным авансам на услуги по содержанию имущества</t>
  </si>
  <si>
    <t>- по выданным авансам на прочие услуги</t>
  </si>
  <si>
    <t>- по выданным авансам на приобретение основных средств</t>
  </si>
  <si>
    <t>- по выданным авансам на приобретение нематериальных активов</t>
  </si>
  <si>
    <t>- по выданным авансам на приобретение непроизведенных активов</t>
  </si>
  <si>
    <t>- по выданным авансам на приобретение материальных запасов</t>
  </si>
  <si>
    <t>- по выданным авансам на прочие расходы</t>
  </si>
  <si>
    <t>дебиторская задолженность по выданным авансам за счет доходов, полученных от платной и иной приносящей доход деятельности</t>
  </si>
  <si>
    <t>Обязательства, всего:</t>
  </si>
  <si>
    <t>Кредиторская задолженность, всего: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</si>
  <si>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</si>
  <si>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 города, всего:</t>
  </si>
  <si>
    <t>- по начислениям на выплаты по оплате труда</t>
  </si>
  <si>
    <t>- по оплате услуг связи</t>
  </si>
  <si>
    <t>- по оплате транспортных услуг</t>
  </si>
  <si>
    <t>- по оплате коммунальных услуг</t>
  </si>
  <si>
    <t>- по оплате услуг по содержанию имущества</t>
  </si>
  <si>
    <t>- по оплате прочих услуг</t>
  </si>
  <si>
    <t>- по приобретению основных средств</t>
  </si>
  <si>
    <t>- по приобретению нематериальных активов</t>
  </si>
  <si>
    <t>- по приобретению непроизведенных активов</t>
  </si>
  <si>
    <t>- по приобретению материальных запасов</t>
  </si>
  <si>
    <t>- по оплате прочих расходов</t>
  </si>
  <si>
    <t>- по платежам в бюджет</t>
  </si>
  <si>
    <t>-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</si>
  <si>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</si>
  <si>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1.1</t>
  </si>
  <si>
    <t>2. Показатели финансового состояния муниципального учреждения</t>
  </si>
  <si>
    <t>1.1.1</t>
  </si>
  <si>
    <t>1.1.2</t>
  </si>
  <si>
    <t>1.1.3</t>
  </si>
  <si>
    <t>1.1.4</t>
  </si>
  <si>
    <t>1.2</t>
  </si>
  <si>
    <t>1.2.1</t>
  </si>
  <si>
    <t>1.2.2</t>
  </si>
  <si>
    <t>2.1</t>
  </si>
  <si>
    <t>2.1.1</t>
  </si>
  <si>
    <t>2.2</t>
  </si>
  <si>
    <t>2.2.1</t>
  </si>
  <si>
    <t>2.2.2</t>
  </si>
  <si>
    <t>2.3</t>
  </si>
  <si>
    <t>2.3.1</t>
  </si>
  <si>
    <t>2.3.2</t>
  </si>
  <si>
    <t>3.1</t>
  </si>
  <si>
    <t>3.1.1</t>
  </si>
  <si>
    <t>3.2</t>
  </si>
  <si>
    <t>3.3</t>
  </si>
  <si>
    <t>Приложение  № 1</t>
  </si>
  <si>
    <t>К Порядку составления и утверждения плана финансово- хозяйственной деятельности муниципальных бюджетных и муниципальных автономных учреждений города Мончегорска</t>
  </si>
  <si>
    <t>УТВЕРЖДАЮ</t>
  </si>
  <si>
    <t>Начальник отдела культуры</t>
  </si>
  <si>
    <t>(наименование должности лица, утверждающего документ)</t>
  </si>
  <si>
    <t>О.П. Масалова</t>
  </si>
  <si>
    <t>(подпись)</t>
  </si>
  <si>
    <t>(расшифровка подписи)</t>
  </si>
  <si>
    <t>План финансово-хозяйственной деятельности</t>
  </si>
  <si>
    <t>на 2015 год и плановый период 2016 и 2017 год</t>
  </si>
  <si>
    <t>(УТОЧНЕННЫЙ)</t>
  </si>
  <si>
    <t>КОДЫ</t>
  </si>
  <si>
    <t>Форма по КФД</t>
  </si>
  <si>
    <t>"</t>
  </si>
  <si>
    <t>декабря</t>
  </si>
  <si>
    <t>16</t>
  </si>
  <si>
    <t xml:space="preserve"> г.</t>
  </si>
  <si>
    <t>Дата</t>
  </si>
  <si>
    <t>Наименование муниципального</t>
  </si>
  <si>
    <t>по ОКПО</t>
  </si>
  <si>
    <t>48203468</t>
  </si>
  <si>
    <t xml:space="preserve">учреждения 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</si>
  <si>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</si>
  <si>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</si>
  <si>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</si>
  <si>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</si>
  <si>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</si>
  <si>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Исполнительно-распорядительный орган местного самоуправления Администрация муниципального образования город Мончегорск с подведомственной территорией</t>
  </si>
  <si>
    <t>функции и полномочия учредителя</t>
  </si>
  <si>
    <t>Адрес фактического местонахождения</t>
  </si>
  <si>
    <t>муниципального</t>
  </si>
  <si>
    <t>Единица измерения: руб., коп.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</si>
  <si>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</si>
  <si>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</si>
  <si>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</si>
  <si>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</si>
  <si>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1.4. Общая балансовая стоимость недвижимого муниципального имущества</t>
  </si>
  <si>
    <t>1.5.Общая балансовая стоимость движимого муниципального имущества</t>
  </si>
  <si>
    <t>1.6. Иная информация</t>
  </si>
  <si>
    <t>3. Показатели по поступлениям</t>
  </si>
  <si>
    <t>и выплатам муниципального учреждения</t>
  </si>
  <si>
    <t>Код строки</t>
  </si>
  <si>
    <t>Код по бюджетной классификации Российской Федерации</t>
  </si>
  <si>
    <t>Объем финансового обеспечения (руб., коп.)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</si>
  <si>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</si>
  <si>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</si>
  <si>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</si>
  <si>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</si>
  <si>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</si>
  <si>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</si>
  <si>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</si>
  <si>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</si>
  <si>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- доходы от собственности</t>
  </si>
  <si>
    <t>110</t>
  </si>
  <si>
    <t>- доходы от оказания услуг, работ</t>
  </si>
  <si>
    <t>120</t>
  </si>
  <si>
    <t>Услуга (работа) № 1</t>
  </si>
  <si>
    <t>1201</t>
  </si>
  <si>
    <t>Услуга (работа) № 2</t>
  </si>
  <si>
    <t>1202</t>
  </si>
  <si>
    <t>- доходы от штрафов, пеней, иных сумм принудительного изъятия</t>
  </si>
  <si>
    <t>130</t>
  </si>
  <si>
    <t>- 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</si>
  <si>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</si>
  <si>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- иные субсидии, предоставленные из бюджета</t>
  </si>
  <si>
    <t>150</t>
  </si>
  <si>
    <t>- прочие доходы</t>
  </si>
  <si>
    <t>160</t>
  </si>
  <si>
    <t>- доходы от операций с активами</t>
  </si>
  <si>
    <t>180</t>
  </si>
  <si>
    <t>1801</t>
  </si>
  <si>
    <t>1802</t>
  </si>
  <si>
    <t>Выплаты по расходам, всего:</t>
  </si>
  <si>
    <t>200</t>
  </si>
  <si>
    <t>в том числе на:</t>
  </si>
  <si>
    <t>- выплаты персоналу всего:</t>
  </si>
  <si>
    <t>210</t>
  </si>
  <si>
    <t>100</t>
  </si>
  <si>
    <t>фонд оплаты труда муниципального учреждения</t>
  </si>
  <si>
    <t>2101</t>
  </si>
  <si>
    <t>111</t>
  </si>
  <si>
    <t>иные выплаты персоналу муниципального учреждения, за исключением фонда оплаты труда</t>
  </si>
  <si>
    <t>2102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</si>
  <si>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</si>
  <si>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</si>
  <si>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2103</t>
  </si>
  <si>
    <t>113</t>
  </si>
  <si>
    <t>взносы по обязательному социальному страхованию  на выплаты по оплате труда работников и иные выплаты работникам муниципального учреждения</t>
  </si>
  <si>
    <t>2104</t>
  </si>
  <si>
    <t>119</t>
  </si>
  <si>
    <t>- социальные и иные выплаты населению, всего</t>
  </si>
  <si>
    <t>220</t>
  </si>
  <si>
    <t>300</t>
  </si>
  <si>
    <t>пособия, компенсации и иные социальные выплаты гражданам, кроме публичных нормативных обязательств</t>
  </si>
  <si>
    <t>2201</t>
  </si>
  <si>
    <t>321</t>
  </si>
  <si>
    <t>премии и гранты</t>
  </si>
  <si>
    <t>2202</t>
  </si>
  <si>
    <t>350</t>
  </si>
  <si>
    <t>- уплату налогов, сборов и иных платежей, всего</t>
  </si>
  <si>
    <t>230</t>
  </si>
  <si>
    <t>850</t>
  </si>
  <si>
    <t>уплата налога на имущество организаций и земельного налога</t>
  </si>
  <si>
    <t>2301</t>
  </si>
  <si>
    <t>851</t>
  </si>
  <si>
    <t>уплата прочих налогов, сборов</t>
  </si>
  <si>
    <t>2302</t>
  </si>
  <si>
    <t>852</t>
  </si>
  <si>
    <t>уплата иных платежей</t>
  </si>
  <si>
    <t>2303</t>
  </si>
  <si>
    <t>853</t>
  </si>
  <si>
    <t>240</t>
  </si>
  <si>
    <t>- прочие расходы (кроме расходов на закупку товаров, работ, услуг)</t>
  </si>
  <si>
    <t>250</t>
  </si>
  <si>
    <t>- расходы на закупку товаров, работ, услуг, всего</t>
  </si>
  <si>
    <t>260</t>
  </si>
  <si>
    <t>услуги связи</t>
  </si>
  <si>
    <t>2601</t>
  </si>
  <si>
    <t>242</t>
  </si>
  <si>
    <t>2602</t>
  </si>
  <si>
    <t>244</t>
  </si>
  <si>
    <t>транспортные услуги</t>
  </si>
  <si>
    <t>2603</t>
  </si>
  <si>
    <t>коммунальные услуги</t>
  </si>
  <si>
    <t>2604</t>
  </si>
  <si>
    <t>арендная плата за пользование имуществом</t>
  </si>
  <si>
    <t>2605</t>
  </si>
  <si>
    <t>работы, услуги по содержанию имущества</t>
  </si>
  <si>
    <t>2606</t>
  </si>
  <si>
    <t>прочие работы, услуги</t>
  </si>
  <si>
    <t>2607</t>
  </si>
  <si>
    <t>увеличение стоимости основных средств</t>
  </si>
  <si>
    <t>2608</t>
  </si>
  <si>
    <t>увеличение стоимости материальных запасов</t>
  </si>
  <si>
    <t>2609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</si>
  <si>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</si>
  <si>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</si>
  <si>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</si>
  <si>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</si>
  <si>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</si>
  <si>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</si>
  <si>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</si>
  <si>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</si>
  <si>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</si>
  <si>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</si>
  <si>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</si>
  <si>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</si>
  <si>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</si>
  <si>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</si>
  <si>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</si>
  <si>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3.1. Показатели выплат по расходам</t>
  </si>
  <si>
    <t>на закупку товаров, работ, услуг муниципального учреждения</t>
  </si>
  <si>
    <t>Год начала закупки</t>
  </si>
  <si>
    <t>Сумма выплат по расходам на закупку товаров, работ и услуг (руб., коп.)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</si>
  <si>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</si>
  <si>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</si>
  <si>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</si>
  <si>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на 20__ г. очередной финансовый год</t>
  </si>
  <si>
    <t>на 20__ г.  1-ый год планового периода</t>
  </si>
  <si>
    <t>на 20__ г.  2-ой год планового периода</t>
  </si>
  <si>
    <t>Выплаты по расходам на закупку товаров, работ, услуг всего:</t>
  </si>
  <si>
    <t>в том числе: на оплату контрактов (договоров), заключенных до начала очередного финансового года:</t>
  </si>
  <si>
    <t>на закупку товаров работ, услуг по году начала закупки:</t>
  </si>
  <si>
    <t>4. Сведения о средствах, поступающих</t>
  </si>
  <si>
    <t>во временное распоряжение муниципального учреждения</t>
  </si>
  <si>
    <t>на ____________________________ 20__ г.</t>
  </si>
  <si>
    <t>(очередной финансовый год)</t>
  </si>
  <si>
    <t>Поступление</t>
  </si>
  <si>
    <t>Выбытие</t>
  </si>
  <si>
    <t>5.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</si>
  <si>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</si>
  <si>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</si>
  <si>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</si>
  <si>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 учреждения (уполномоченного им лица)_______________</t>
  </si>
  <si>
    <t>Главный бухгалтер______________</t>
  </si>
  <si>
    <t>Ответственный исполнитель_______________</t>
  </si>
  <si>
    <t xml:space="preserve"> безвозмездные перечисления организациям</t>
  </si>
  <si>
    <t>на  01 октября 2016 года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</si>
  <si>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</si>
  <si>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библиотеки(Вне стационара)</t>
  </si>
  <si>
    <t>Библиотечное, библиографическое и информационное обслуживание пользователей библиотеки(Удаленно через сеть Интернет)</t>
  </si>
  <si>
    <t>Библиографическая обработка документов и создание каталогов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</si>
  <si>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</si>
  <si>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Дебиторская задолженность по доходам, всего:</t>
  </si>
  <si>
    <t>Дебиторская задолженность по доходам полученным за счет средств бюджета города</t>
  </si>
  <si>
    <t>Дебиторская задолженность по доходам полученным за счет средств от платной и иной приносящей доход деятельности</t>
  </si>
  <si>
    <t>2.3.3</t>
  </si>
  <si>
    <t>дебиторская задолженность по выданным авансам полученным за счет средств на иные цели</t>
  </si>
  <si>
    <t>3.4</t>
  </si>
  <si>
    <t>Кредиторская задолженность по расчетам с поставщиками и подрядчиками, за счет средств на иные цели всего:</t>
  </si>
  <si>
    <t>Приказ от 29.12.2016  № 105</t>
  </si>
  <si>
    <t>29</t>
  </si>
  <si>
    <t>29.12.2016</t>
  </si>
  <si>
    <t xml:space="preserve"> - по начислениям на выплаты по оплате труда</t>
  </si>
  <si>
    <t xml:space="preserve"> - выплаты по оплате труда</t>
  </si>
  <si>
    <t>муниципальное бюджетное учреждение культуры «Мончегорская централизованная библиотечная система»</t>
  </si>
  <si>
    <t>5107010498 / 510701001</t>
  </si>
  <si>
    <t>184511 Российская Федерация, Мурманская область, город Мончегорск, пр. Металлургов, д. 27</t>
  </si>
  <si>
    <t>составляет 14 419 617,54 рублей</t>
  </si>
  <si>
    <t>составляет 80 122 349,60 рублей</t>
  </si>
  <si>
    <t xml:space="preserve"> - удовлетворение универсальных информационных потребностей общества;
-обеспечение свободного доступа к информации и тиражированным документам;
-организация библиотечной, библиографической, информационной, методической, культурно-просветительной деятельности в интересах общества;
-сбор, сохранение и представление в пользование обществу универсального фонда материальных объектов с зафиксированной на них информацией в виде текста, звукозаписи, видеозаписи или изображения, предназначенной для хранения и общественного пользования
</t>
  </si>
  <si>
    <t xml:space="preserve">    Для достижения предусотернных целей деятельности, учреждение выполняет следующие работы (услуги), относящиеся к основным видам деятельности:                                                                           </t>
  </si>
  <si>
    <t xml:space="preserve"> - осуществление библиотечного, библиографического, информационного обслуживания пользователей;</t>
  </si>
  <si>
    <t xml:space="preserve"> - формирование и учет фондов библиотеки;</t>
  </si>
  <si>
    <t xml:space="preserve"> - библиографическая обработка документов и организация каталогов;</t>
  </si>
  <si>
    <t xml:space="preserve"> - обеспечение физического сохранения и безопасности фонда библиотек;</t>
  </si>
  <si>
    <t xml:space="preserve"> - проведение фестивалей, выставок, смотров, конкурсов, конференций и иных программных </t>
  </si>
  <si>
    <t>мероприятий силами Учреждения;</t>
  </si>
  <si>
    <t xml:space="preserve"> - методическая работа в установленной сфере деятельности.</t>
  </si>
  <si>
    <t xml:space="preserve"> - издательская деятельность;</t>
  </si>
  <si>
    <t>-рекламная деятельность;</t>
  </si>
  <si>
    <t>- проведение опросов, анкетирование населения;</t>
  </si>
  <si>
    <t xml:space="preserve"> - распространение (реализация, установка), программного продукта ИРБИС по Мурманской области </t>
  </si>
  <si>
    <t>и Республике Карелия в соответствии с законодательством Российской Федерации;</t>
  </si>
  <si>
    <t xml:space="preserve"> - предоставление услуг по сопровождение программного обеспечения и автоматизированных систем</t>
  </si>
  <si>
    <t>в установленной сфере деятельности;</t>
  </si>
  <si>
    <t xml:space="preserve"> - проведение стажировок специалистов из других библиотек Мурманской области и других регионов</t>
  </si>
  <si>
    <t xml:space="preserve"> Российской Федерации;</t>
  </si>
  <si>
    <t xml:space="preserve"> - сервисные услуги (ксерокопирование, копирование на принтере, сохранение информации на </t>
  </si>
  <si>
    <t>электронные носители, предоставление возможности работы на компьютере, игры на компьютере,</t>
  </si>
  <si>
    <t>сканирование изображений, набор текста на компьютере, правка и верстка текста, обработка</t>
  </si>
  <si>
    <t xml:space="preserve">графических файлов, изготовление оригинал-макета, ламинирование, пружинный переплет, </t>
  </si>
  <si>
    <t>брошюровка степлером).</t>
  </si>
  <si>
    <t>на 2017 год и плановый период 2018 и 2019 годов</t>
  </si>
  <si>
    <t xml:space="preserve"> 1-ый год планового периода</t>
  </si>
  <si>
    <t xml:space="preserve"> 2-ой год планового периода</t>
  </si>
  <si>
    <t xml:space="preserve">на 2017 год </t>
  </si>
  <si>
    <t>на 2017 год</t>
  </si>
  <si>
    <t>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</si>
</sst>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6" fillId="0" borderId="10" xfId="42" applyBorder="1" applyAlignment="1" applyProtection="1">
      <alignment vertical="top" wrapText="1"/>
      <protection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 indent="2"/>
    </xf>
    <xf numFmtId="4" fontId="2" fillId="0" borderId="14" xfId="0" applyNumberFormat="1" applyFont="1" applyFill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justify"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0" borderId="14" xfId="42" applyBorder="1" applyAlignment="1" applyProtection="1">
      <alignment horizontal="center" wrapText="1"/>
      <protection/>
    </xf>
    <xf numFmtId="0" fontId="2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6" fillId="0" borderId="14" xfId="42" applyFill="1" applyBorder="1" applyAlignment="1" applyProtection="1">
      <alignment horizontal="center" wrapText="1"/>
      <protection/>
    </xf>
    <xf numFmtId="0" fontId="1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DBC8B76457241EB69EB535FF5545C2B5AF76B6DvBI" TargetMode="External" /><Relationship Id="rId2" Type="http://schemas.openxmlformats.org/officeDocument/2006/relationships/hyperlink" Target="consultantplus://offline/ref=2BD9ADE97E5AAAF9D45C67B2A717F83CF6205C1DBC8B76457241EB69EB535FF5545C2B5AF76B6DvBI" TargetMode="External" /><Relationship Id="rId3" Type="http://schemas.openxmlformats.org/officeDocument/2006/relationships/hyperlink" Target="consultantplus://offline/ref=2BD9ADE97E5AAAF9D45C67B2A717F83CF6205C1DBC8B76457241EB69EB535FF5545C2B5AF76B6DvBI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CB18976457241EB69EB65v3I" TargetMode="External" /><Relationship Id="rId2" Type="http://schemas.openxmlformats.org/officeDocument/2006/relationships/hyperlink" Target="consultantplus://offline/ref=2BD9ADE97E5AAAF9D45C67B2A717F83CF5295A16BF8476457241EB69EB65v3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DBC8B76457241EB69EB65v3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3"/>
  <sheetViews>
    <sheetView view="pageBreakPreview" zoomScale="60" zoomScalePageLayoutView="0" workbookViewId="0" topLeftCell="A1">
      <selection activeCell="CD33" sqref="CD33"/>
    </sheetView>
  </sheetViews>
  <sheetFormatPr defaultColWidth="0.85546875" defaultRowHeight="15"/>
  <cols>
    <col min="1" max="13" width="0.85546875" style="8" customWidth="1"/>
    <col min="14" max="14" width="1.28515625" style="8" customWidth="1"/>
    <col min="15" max="42" width="0.85546875" style="8" customWidth="1"/>
    <col min="43" max="45" width="0.9921875" style="8" customWidth="1"/>
    <col min="46" max="16384" width="0.85546875" style="8" customWidth="1"/>
  </cols>
  <sheetData>
    <row r="1" spans="1:108" s="6" customFormat="1" ht="3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88" t="s">
        <v>75</v>
      </c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</row>
    <row r="2" spans="1:108" s="6" customFormat="1" ht="5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89" t="s">
        <v>76</v>
      </c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1:108" s="6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5" t="s">
        <v>77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</row>
    <row r="5" spans="1:108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90" t="s">
        <v>78</v>
      </c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108" s="6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92" t="s">
        <v>79</v>
      </c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</row>
    <row r="7" spans="1:108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0" t="s">
        <v>80</v>
      </c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</row>
    <row r="8" spans="1:108" s="6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85" t="s">
        <v>81</v>
      </c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 t="s">
        <v>82</v>
      </c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1:108" s="6" customFormat="1" ht="27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86" t="s">
        <v>265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9"/>
      <c r="CZ10" s="5"/>
      <c r="DA10" s="5"/>
      <c r="DB10" s="5"/>
      <c r="DC10" s="5"/>
      <c r="DD10" s="5"/>
    </row>
    <row r="11" spans="1:108" ht="15.75">
      <c r="A11" s="75" t="s">
        <v>83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</row>
    <row r="12" spans="1:109" ht="15.75">
      <c r="A12" s="75" t="s">
        <v>301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</row>
    <row r="13" spans="1:108" s="11" customFormat="1" ht="16.5" hidden="1">
      <c r="A13" s="91" t="s">
        <v>84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</row>
    <row r="14" spans="1:109" s="11" customFormat="1" ht="16.5" hidden="1">
      <c r="A14" s="10"/>
      <c r="B14" s="75" t="s">
        <v>85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</row>
    <row r="15" spans="1:108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87" t="s">
        <v>86</v>
      </c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</row>
    <row r="16" spans="1:108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12" t="s">
        <v>87</v>
      </c>
      <c r="CN16" s="5"/>
      <c r="CO16" s="70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13"/>
      <c r="AK17" s="14" t="s">
        <v>88</v>
      </c>
      <c r="AL17" s="82" t="s">
        <v>266</v>
      </c>
      <c r="AM17" s="82"/>
      <c r="AN17" s="82"/>
      <c r="AO17" s="82"/>
      <c r="AP17" s="13" t="s">
        <v>88</v>
      </c>
      <c r="AQ17" s="13"/>
      <c r="AR17" s="13"/>
      <c r="AS17" s="82" t="s">
        <v>89</v>
      </c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>
        <v>20</v>
      </c>
      <c r="BL17" s="83"/>
      <c r="BM17" s="83"/>
      <c r="BN17" s="83"/>
      <c r="BO17" s="84" t="s">
        <v>90</v>
      </c>
      <c r="BP17" s="84"/>
      <c r="BQ17" s="84"/>
      <c r="BR17" s="84"/>
      <c r="BS17" s="13" t="s">
        <v>91</v>
      </c>
      <c r="BT17" s="13"/>
      <c r="BU17" s="13"/>
      <c r="BV17" s="5"/>
      <c r="BW17" s="5"/>
      <c r="BX17" s="5"/>
      <c r="BY17" s="1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12" t="s">
        <v>92</v>
      </c>
      <c r="CN17" s="5"/>
      <c r="CO17" s="70" t="s">
        <v>267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15"/>
      <c r="BZ18" s="1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12"/>
      <c r="CN18" s="5"/>
      <c r="CO18" s="70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19" spans="1:108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15"/>
      <c r="BZ19" s="1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12"/>
      <c r="CN19" s="5"/>
      <c r="CO19" s="70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ht="19.5" customHeight="1">
      <c r="A20" s="16" t="s">
        <v>93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7"/>
      <c r="AI20" s="17"/>
      <c r="AJ20" s="17"/>
      <c r="AK20" s="17"/>
      <c r="AL20" s="17"/>
      <c r="AM20" s="73" t="s">
        <v>270</v>
      </c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17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12" t="s">
        <v>94</v>
      </c>
      <c r="CN20" s="5"/>
      <c r="CO20" s="70" t="s">
        <v>95</v>
      </c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ht="19.5" customHeight="1">
      <c r="A21" s="76" t="s">
        <v>96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17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18"/>
      <c r="CN21" s="5"/>
      <c r="CO21" s="70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ht="18.75" customHeight="1">
      <c r="A22" s="1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7"/>
      <c r="AI22" s="17"/>
      <c r="AJ22" s="17"/>
      <c r="AK22" s="17"/>
      <c r="AL22" s="17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17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18"/>
      <c r="CN22" s="5"/>
      <c r="CO22" s="70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ht="16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5"/>
      <c r="BU23" s="5"/>
      <c r="BV23" s="5"/>
      <c r="BW23" s="5"/>
      <c r="BX23" s="5"/>
      <c r="BY23" s="15"/>
      <c r="BZ23" s="1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12"/>
      <c r="CN23" s="5"/>
      <c r="CO23" s="79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</row>
    <row r="24" spans="1:108" s="23" customFormat="1" ht="21" customHeight="1">
      <c r="A24" s="20" t="s">
        <v>97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66" t="s">
        <v>271</v>
      </c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21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2"/>
      <c r="CN24" s="20"/>
      <c r="CO24" s="67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</row>
    <row r="25" spans="1:108" s="23" customFormat="1" ht="21" customHeight="1">
      <c r="A25" s="24" t="s">
        <v>98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5" t="s">
        <v>99</v>
      </c>
      <c r="CN25" s="20"/>
      <c r="CO25" s="67" t="s">
        <v>100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08" s="23" customFormat="1" ht="6.75" customHeight="1">
      <c r="A26" s="2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4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ht="22.5" customHeight="1">
      <c r="A27" s="27" t="s">
        <v>101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8"/>
      <c r="AN27" s="28"/>
      <c r="AO27" s="28"/>
      <c r="AP27" s="28"/>
      <c r="AQ27" s="28"/>
      <c r="AR27" s="28"/>
      <c r="AS27" s="28"/>
      <c r="AT27" s="77" t="s">
        <v>102</v>
      </c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28"/>
      <c r="DD27" s="28"/>
    </row>
    <row r="28" spans="1:108" ht="16.5" customHeight="1">
      <c r="A28" s="27" t="s">
        <v>103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8"/>
      <c r="AN28" s="28"/>
      <c r="AO28" s="28"/>
      <c r="AP28" s="28"/>
      <c r="AQ28" s="28"/>
      <c r="AR28" s="28"/>
      <c r="AS28" s="28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28"/>
      <c r="DD28" s="28"/>
    </row>
    <row r="29" spans="1:108" ht="9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29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.75">
      <c r="A30" s="16" t="s">
        <v>104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31"/>
      <c r="AN30" s="31"/>
      <c r="AO30" s="31"/>
      <c r="AP30" s="31"/>
      <c r="AQ30" s="31"/>
      <c r="AR30" s="31"/>
      <c r="AS30" s="31"/>
      <c r="AT30" s="74" t="s">
        <v>272</v>
      </c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</row>
    <row r="31" spans="1:108" ht="15.75">
      <c r="A31" s="16" t="s">
        <v>105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31"/>
      <c r="AN31" s="31"/>
      <c r="AO31" s="31"/>
      <c r="AP31" s="31"/>
      <c r="AQ31" s="31"/>
      <c r="AR31" s="31"/>
      <c r="AS31" s="31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08" ht="15.75">
      <c r="A32" s="16" t="s">
        <v>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31"/>
      <c r="AN32" s="31"/>
      <c r="AO32" s="31"/>
      <c r="AP32" s="31"/>
      <c r="AQ32" s="31"/>
      <c r="AR32" s="31"/>
      <c r="AS32" s="31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</row>
    <row r="33" spans="1:108" ht="15.75">
      <c r="A33" s="1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31"/>
      <c r="AN33" s="31"/>
      <c r="AO33" s="31"/>
      <c r="AP33" s="31"/>
      <c r="AQ33" s="31"/>
      <c r="AR33" s="31"/>
      <c r="AS33" s="31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</row>
    <row r="34" spans="1:108" ht="15.75">
      <c r="A34" s="1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1"/>
      <c r="AN34" s="31"/>
      <c r="AO34" s="31"/>
      <c r="AP34" s="31"/>
      <c r="AQ34" s="31"/>
      <c r="AR34" s="31"/>
      <c r="AS34" s="31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</row>
    <row r="35" spans="1:108" ht="15.7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31"/>
      <c r="AN35" s="31"/>
      <c r="AO35" s="31"/>
      <c r="AP35" s="31"/>
      <c r="AQ35" s="31"/>
      <c r="AR35" s="31"/>
      <c r="AS35" s="31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</row>
    <row r="36" spans="1:108" ht="15.75">
      <c r="A36" s="16" t="s">
        <v>106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1"/>
      <c r="AN36" s="31"/>
      <c r="AO36" s="31"/>
      <c r="AP36" s="31"/>
      <c r="AQ36" s="31"/>
      <c r="AR36" s="31"/>
      <c r="AS36" s="31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</row>
    <row r="37" spans="1:108" ht="15.75">
      <c r="A37" s="1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31"/>
      <c r="AN37" s="31"/>
      <c r="AO37" s="31"/>
      <c r="AP37" s="31"/>
      <c r="AQ37" s="31"/>
      <c r="AR37" s="31"/>
      <c r="AS37" s="31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</row>
    <row r="38" spans="1:108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s="33" customFormat="1" ht="15.75">
      <c r="A39" s="75" t="s">
        <v>107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</row>
    <row r="40" spans="1:108" s="33" customFormat="1" ht="8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34" t="s">
        <v>108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</row>
    <row r="42" spans="1:108" ht="94.5" customHeight="1">
      <c r="A42" s="64" t="s">
        <v>275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" customHeight="1">
      <c r="A43" s="34" t="s">
        <v>109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</row>
    <row r="44" spans="1:108" ht="30" customHeight="1">
      <c r="A44" s="64" t="s">
        <v>276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</row>
    <row r="45" spans="1:108" ht="15" customHeight="1">
      <c r="A45" s="64" t="s">
        <v>277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1:108" ht="15" customHeight="1">
      <c r="A46" s="64" t="s">
        <v>278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</row>
    <row r="47" spans="1:108" ht="15" customHeight="1">
      <c r="A47" s="64" t="s">
        <v>279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ht="15" customHeight="1">
      <c r="A48" s="64" t="s">
        <v>280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</row>
    <row r="49" spans="1:108" ht="15" customHeight="1">
      <c r="A49" s="64" t="s">
        <v>281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</row>
    <row r="50" spans="1:108" ht="15" customHeight="1">
      <c r="A50" s="64" t="s">
        <v>282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</row>
    <row r="51" spans="1:108" ht="15">
      <c r="A51" s="64" t="s">
        <v>283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</row>
    <row r="52" spans="1:108" ht="15" customHeight="1">
      <c r="A52" s="34" t="s">
        <v>110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</row>
    <row r="53" spans="1:108" ht="15" customHeight="1">
      <c r="A53" s="65" t="s">
        <v>284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</row>
    <row r="54" ht="15" customHeight="1">
      <c r="A54" s="8" t="s">
        <v>285</v>
      </c>
    </row>
    <row r="55" ht="15" customHeight="1">
      <c r="A55" s="8" t="s">
        <v>286</v>
      </c>
    </row>
    <row r="56" ht="15" customHeight="1">
      <c r="A56" s="8" t="s">
        <v>287</v>
      </c>
    </row>
    <row r="57" ht="15">
      <c r="A57" s="8" t="s">
        <v>288</v>
      </c>
    </row>
    <row r="58" ht="15" customHeight="1">
      <c r="A58" s="8" t="s">
        <v>289</v>
      </c>
    </row>
    <row r="59" ht="15">
      <c r="A59" s="8" t="s">
        <v>290</v>
      </c>
    </row>
    <row r="60" ht="15">
      <c r="A60" s="8" t="s">
        <v>291</v>
      </c>
    </row>
    <row r="61" ht="15">
      <c r="A61" s="8" t="s">
        <v>292</v>
      </c>
    </row>
    <row r="62" ht="15">
      <c r="A62" s="8" t="s">
        <v>293</v>
      </c>
    </row>
    <row r="63" ht="15">
      <c r="A63" s="8" t="s">
        <v>294</v>
      </c>
    </row>
    <row r="64" ht="15">
      <c r="A64" s="8" t="s">
        <v>295</v>
      </c>
    </row>
    <row r="65" ht="15.75">
      <c r="A65" s="5" t="s">
        <v>296</v>
      </c>
    </row>
    <row r="66" ht="15">
      <c r="A66" s="8" t="s">
        <v>297</v>
      </c>
    </row>
    <row r="67" spans="1:108" ht="15.75">
      <c r="A67" s="34" t="s">
        <v>111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</row>
    <row r="68" spans="1:108" ht="15.75">
      <c r="A68" s="65" t="s">
        <v>274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</row>
    <row r="69" spans="1:80" ht="15.75">
      <c r="A69" s="13" t="s">
        <v>112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108" ht="15.75">
      <c r="A70" s="65" t="s">
        <v>273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</row>
    <row r="71" ht="15.75">
      <c r="A71" s="13" t="s">
        <v>113</v>
      </c>
    </row>
    <row r="72" spans="1:108" ht="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</row>
    <row r="73" spans="1:108" ht="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</row>
  </sheetData>
  <sheetProtection/>
  <mergeCells count="49">
    <mergeCell ref="BF1:DD1"/>
    <mergeCell ref="BF2:DD2"/>
    <mergeCell ref="BE4:DD4"/>
    <mergeCell ref="BE5:DD5"/>
    <mergeCell ref="A12:DE12"/>
    <mergeCell ref="A13:DD13"/>
    <mergeCell ref="BE6:DD6"/>
    <mergeCell ref="BE7:BX7"/>
    <mergeCell ref="BY7:DD7"/>
    <mergeCell ref="BE8:BX8"/>
    <mergeCell ref="BY8:DD8"/>
    <mergeCell ref="BE9:DD9"/>
    <mergeCell ref="A11:DD11"/>
    <mergeCell ref="B14:DE14"/>
    <mergeCell ref="CO15:DD15"/>
    <mergeCell ref="CO16:DD16"/>
    <mergeCell ref="AL17:AO17"/>
    <mergeCell ref="AS17:BJ17"/>
    <mergeCell ref="BK17:BN17"/>
    <mergeCell ref="BO17:BR17"/>
    <mergeCell ref="CO17:DD17"/>
    <mergeCell ref="CO18:DD18"/>
    <mergeCell ref="CO19:DD19"/>
    <mergeCell ref="AM20:BZ22"/>
    <mergeCell ref="CO20:DD20"/>
    <mergeCell ref="AT30:CM32"/>
    <mergeCell ref="A39:DD39"/>
    <mergeCell ref="A21:AL21"/>
    <mergeCell ref="CO21:DD21"/>
    <mergeCell ref="CO22:DD22"/>
    <mergeCell ref="AT27:DB28"/>
    <mergeCell ref="CO23:DD23"/>
    <mergeCell ref="A73:DD73"/>
    <mergeCell ref="A70:DD70"/>
    <mergeCell ref="A53:DD53"/>
    <mergeCell ref="A51:DD51"/>
    <mergeCell ref="A68:DD68"/>
    <mergeCell ref="AH24:BV24"/>
    <mergeCell ref="CO24:DD24"/>
    <mergeCell ref="CO25:DD25"/>
    <mergeCell ref="A42:DD42"/>
    <mergeCell ref="A48:DD48"/>
    <mergeCell ref="A72:DD72"/>
    <mergeCell ref="A50:DD50"/>
    <mergeCell ref="A46:DD46"/>
    <mergeCell ref="A47:DD47"/>
    <mergeCell ref="A44:DD44"/>
    <mergeCell ref="A45:DD45"/>
    <mergeCell ref="A49:DD49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5">
      <selection activeCell="B52" sqref="B52"/>
    </sheetView>
  </sheetViews>
  <sheetFormatPr defaultColWidth="8.421875" defaultRowHeight="36.75" customHeight="1"/>
  <cols>
    <col min="1" max="1" width="8.421875" style="0" customWidth="1"/>
    <col min="2" max="2" width="64.00390625" style="0" customWidth="1"/>
    <col min="3" max="3" width="33.421875" style="0" customWidth="1"/>
  </cols>
  <sheetData>
    <row r="1" spans="1:3" ht="36.75" customHeight="1">
      <c r="A1" s="94" t="s">
        <v>55</v>
      </c>
      <c r="B1" s="95"/>
      <c r="C1" s="95"/>
    </row>
    <row r="2" spans="1:3" ht="36.75" customHeight="1">
      <c r="A2" s="96" t="s">
        <v>252</v>
      </c>
      <c r="B2" s="97"/>
      <c r="C2" s="97"/>
    </row>
    <row r="3" spans="1:3" ht="36.75" customHeight="1">
      <c r="A3" s="42" t="s">
        <v>0</v>
      </c>
      <c r="B3" s="42" t="s">
        <v>1</v>
      </c>
      <c r="C3" s="42" t="s">
        <v>2</v>
      </c>
    </row>
    <row r="4" spans="1:3" ht="36.75" customHeight="1">
      <c r="A4" s="43">
        <v>1</v>
      </c>
      <c r="B4" s="43">
        <v>2</v>
      </c>
      <c r="C4" s="43">
        <v>3</v>
      </c>
    </row>
    <row r="5" spans="1:3" ht="36.75" customHeight="1">
      <c r="A5" s="49">
        <v>1</v>
      </c>
      <c r="B5" s="50" t="s">
        <v>3</v>
      </c>
      <c r="C5" s="51">
        <f>C7+C13</f>
        <v>94541967.13999999</v>
      </c>
    </row>
    <row r="6" spans="1:3" ht="36.75" customHeight="1">
      <c r="A6" s="42"/>
      <c r="B6" s="52" t="s">
        <v>4</v>
      </c>
      <c r="C6" s="51"/>
    </row>
    <row r="7" spans="1:3" ht="36.75" customHeight="1">
      <c r="A7" s="53" t="s">
        <v>54</v>
      </c>
      <c r="B7" s="52" t="s">
        <v>5</v>
      </c>
      <c r="C7" s="51">
        <f>C9+C10+C11</f>
        <v>80122349.6</v>
      </c>
    </row>
    <row r="8" spans="1:3" ht="36.75" customHeight="1">
      <c r="A8" s="53"/>
      <c r="B8" s="52" t="s">
        <v>6</v>
      </c>
      <c r="C8" s="51"/>
    </row>
    <row r="9" spans="1:3" ht="36.75" customHeight="1">
      <c r="A9" s="53" t="s">
        <v>56</v>
      </c>
      <c r="B9" s="52" t="s">
        <v>7</v>
      </c>
      <c r="C9" s="51">
        <v>80122349.6</v>
      </c>
    </row>
    <row r="10" spans="1:3" ht="36.75" customHeight="1">
      <c r="A10" s="53" t="s">
        <v>57</v>
      </c>
      <c r="B10" s="52" t="s">
        <v>8</v>
      </c>
      <c r="C10" s="51">
        <v>0</v>
      </c>
    </row>
    <row r="11" spans="1:3" ht="36.75" customHeight="1">
      <c r="A11" s="53" t="s">
        <v>58</v>
      </c>
      <c r="B11" s="52" t="s">
        <v>9</v>
      </c>
      <c r="C11" s="51">
        <v>0</v>
      </c>
    </row>
    <row r="12" spans="1:3" ht="36.75" customHeight="1">
      <c r="A12" s="53" t="s">
        <v>59</v>
      </c>
      <c r="B12" s="52" t="s">
        <v>10</v>
      </c>
      <c r="C12" s="51">
        <v>24855448.34</v>
      </c>
    </row>
    <row r="13" spans="1:3" ht="36.75" customHeight="1">
      <c r="A13" s="53" t="s">
        <v>60</v>
      </c>
      <c r="B13" s="52" t="s">
        <v>11</v>
      </c>
      <c r="C13" s="51">
        <v>14419617.54</v>
      </c>
    </row>
    <row r="14" spans="1:3" ht="36.75" customHeight="1">
      <c r="A14" s="53"/>
      <c r="B14" s="52" t="s">
        <v>6</v>
      </c>
      <c r="C14" s="51"/>
    </row>
    <row r="15" spans="1:3" ht="36.75" customHeight="1">
      <c r="A15" s="53" t="s">
        <v>61</v>
      </c>
      <c r="B15" s="52" t="s">
        <v>12</v>
      </c>
      <c r="C15" s="51">
        <v>13038930.75</v>
      </c>
    </row>
    <row r="16" spans="1:3" ht="36.75" customHeight="1">
      <c r="A16" s="53" t="s">
        <v>62</v>
      </c>
      <c r="B16" s="52" t="s">
        <v>13</v>
      </c>
      <c r="C16" s="51">
        <v>415865.88</v>
      </c>
    </row>
    <row r="17" spans="1:3" ht="36.75" customHeight="1">
      <c r="A17" s="54">
        <v>2</v>
      </c>
      <c r="B17" s="50" t="s">
        <v>14</v>
      </c>
      <c r="C17" s="51">
        <f>C19+C27+C31</f>
        <v>605389.49</v>
      </c>
    </row>
    <row r="18" spans="1:3" ht="36.75" customHeight="1">
      <c r="A18" s="53"/>
      <c r="B18" s="52" t="s">
        <v>4</v>
      </c>
      <c r="C18" s="51"/>
    </row>
    <row r="19" spans="1:3" ht="36.75" customHeight="1">
      <c r="A19" s="53" t="s">
        <v>63</v>
      </c>
      <c r="B19" s="52" t="s">
        <v>15</v>
      </c>
      <c r="C19" s="51">
        <f>C21</f>
        <v>342981.47</v>
      </c>
    </row>
    <row r="20" spans="1:3" ht="36.75" customHeight="1">
      <c r="A20" s="53"/>
      <c r="B20" s="52" t="s">
        <v>6</v>
      </c>
      <c r="C20" s="51"/>
    </row>
    <row r="21" spans="1:3" ht="36.75" customHeight="1">
      <c r="A21" s="53" t="s">
        <v>64</v>
      </c>
      <c r="B21" s="52" t="s">
        <v>16</v>
      </c>
      <c r="C21" s="51">
        <f>C23+C24+C25+C26</f>
        <v>342981.47</v>
      </c>
    </row>
    <row r="22" spans="1:3" ht="36.75" customHeight="1">
      <c r="A22" s="53"/>
      <c r="B22" s="52" t="s">
        <v>4</v>
      </c>
      <c r="C22" s="51"/>
    </row>
    <row r="23" spans="1:3" ht="36.75" customHeight="1">
      <c r="A23" s="53"/>
      <c r="B23" s="52" t="s">
        <v>17</v>
      </c>
      <c r="C23" s="51">
        <v>0</v>
      </c>
    </row>
    <row r="24" spans="1:3" ht="36.75" customHeight="1">
      <c r="A24" s="53"/>
      <c r="B24" s="52" t="s">
        <v>18</v>
      </c>
      <c r="C24" s="51">
        <v>0</v>
      </c>
    </row>
    <row r="25" spans="1:3" ht="36.75" customHeight="1">
      <c r="A25" s="53"/>
      <c r="B25" s="52" t="s">
        <v>19</v>
      </c>
      <c r="C25" s="51">
        <v>0</v>
      </c>
    </row>
    <row r="26" spans="1:3" ht="36.75" customHeight="1">
      <c r="A26" s="53"/>
      <c r="B26" s="52" t="s">
        <v>20</v>
      </c>
      <c r="C26" s="51">
        <v>342981.47</v>
      </c>
    </row>
    <row r="27" spans="1:3" ht="36.75" customHeight="1">
      <c r="A27" s="53" t="s">
        <v>65</v>
      </c>
      <c r="B27" s="52" t="s">
        <v>258</v>
      </c>
      <c r="C27" s="51">
        <f>C29+C30</f>
        <v>40883.33</v>
      </c>
    </row>
    <row r="28" spans="1:3" ht="36.75" customHeight="1">
      <c r="A28" s="53"/>
      <c r="B28" s="52" t="s">
        <v>6</v>
      </c>
      <c r="C28" s="51"/>
    </row>
    <row r="29" spans="1:3" ht="36.75" customHeight="1">
      <c r="A29" s="53" t="s">
        <v>66</v>
      </c>
      <c r="B29" s="52" t="s">
        <v>259</v>
      </c>
      <c r="C29" s="51">
        <v>0</v>
      </c>
    </row>
    <row r="30" spans="1:3" ht="36.75" customHeight="1">
      <c r="A30" s="53" t="s">
        <v>67</v>
      </c>
      <c r="B30" s="55" t="s">
        <v>260</v>
      </c>
      <c r="C30" s="51">
        <v>40883.33</v>
      </c>
    </row>
    <row r="31" spans="1:3" ht="36.75" customHeight="1">
      <c r="A31" s="53" t="s">
        <v>68</v>
      </c>
      <c r="B31" s="52" t="s">
        <v>22</v>
      </c>
      <c r="C31" s="51">
        <f>C33+C45+C57</f>
        <v>221524.69</v>
      </c>
    </row>
    <row r="32" spans="1:3" ht="36.75" customHeight="1">
      <c r="A32" s="53"/>
      <c r="B32" s="52" t="s">
        <v>6</v>
      </c>
      <c r="C32" s="51"/>
    </row>
    <row r="33" spans="1:3" ht="36.75" customHeight="1">
      <c r="A33" s="53" t="s">
        <v>69</v>
      </c>
      <c r="B33" s="52" t="s">
        <v>23</v>
      </c>
      <c r="C33" s="51">
        <f>C35+C36+C37+C38+C39+C40+C41+C42+C43+C44</f>
        <v>131352.27</v>
      </c>
    </row>
    <row r="34" spans="1:3" ht="36.75" customHeight="1">
      <c r="A34" s="53"/>
      <c r="B34" s="52" t="s">
        <v>24</v>
      </c>
      <c r="C34" s="56"/>
    </row>
    <row r="35" spans="1:3" ht="36.75" customHeight="1">
      <c r="A35" s="53"/>
      <c r="B35" s="52" t="s">
        <v>25</v>
      </c>
      <c r="C35" s="56">
        <v>9969.85</v>
      </c>
    </row>
    <row r="36" spans="1:3" ht="36.75" customHeight="1">
      <c r="A36" s="53"/>
      <c r="B36" s="52" t="s">
        <v>26</v>
      </c>
      <c r="C36" s="56">
        <v>0</v>
      </c>
    </row>
    <row r="37" spans="1:3" ht="36.75" customHeight="1">
      <c r="A37" s="53"/>
      <c r="B37" s="52" t="s">
        <v>27</v>
      </c>
      <c r="C37" s="56">
        <v>0</v>
      </c>
    </row>
    <row r="38" spans="1:3" ht="36.75" customHeight="1">
      <c r="A38" s="53"/>
      <c r="B38" s="52" t="s">
        <v>28</v>
      </c>
      <c r="C38" s="56">
        <v>0</v>
      </c>
    </row>
    <row r="39" spans="1:3" ht="36.75" customHeight="1">
      <c r="A39" s="53"/>
      <c r="B39" s="52" t="s">
        <v>29</v>
      </c>
      <c r="C39" s="56">
        <v>121382.42</v>
      </c>
    </row>
    <row r="40" spans="1:3" ht="36.75" customHeight="1">
      <c r="A40" s="53"/>
      <c r="B40" s="52" t="s">
        <v>30</v>
      </c>
      <c r="C40" s="56">
        <v>0</v>
      </c>
    </row>
    <row r="41" spans="1:3" ht="36.75" customHeight="1">
      <c r="A41" s="53"/>
      <c r="B41" s="52" t="s">
        <v>31</v>
      </c>
      <c r="C41" s="56">
        <v>0</v>
      </c>
    </row>
    <row r="42" spans="1:3" ht="36.75" customHeight="1">
      <c r="A42" s="53"/>
      <c r="B42" s="52" t="s">
        <v>32</v>
      </c>
      <c r="C42" s="56">
        <v>0</v>
      </c>
    </row>
    <row r="43" spans="1:3" ht="36.75" customHeight="1">
      <c r="A43" s="53"/>
      <c r="B43" s="52" t="s">
        <v>33</v>
      </c>
      <c r="C43" s="56">
        <v>0</v>
      </c>
    </row>
    <row r="44" spans="1:3" ht="36.75" customHeight="1">
      <c r="A44" s="53"/>
      <c r="B44" s="52" t="s">
        <v>34</v>
      </c>
      <c r="C44" s="56">
        <v>0</v>
      </c>
    </row>
    <row r="45" spans="1:3" ht="36.75" customHeight="1">
      <c r="A45" s="53" t="s">
        <v>70</v>
      </c>
      <c r="B45" s="52" t="s">
        <v>35</v>
      </c>
      <c r="C45" s="51">
        <f>C47+C48+C49+C50+C51+C52+C53+C54+C56+C55</f>
        <v>202</v>
      </c>
    </row>
    <row r="46" spans="1:3" ht="36.75" customHeight="1">
      <c r="A46" s="53"/>
      <c r="B46" s="52" t="s">
        <v>24</v>
      </c>
      <c r="C46" s="51"/>
    </row>
    <row r="47" spans="1:3" ht="36.75" customHeight="1">
      <c r="A47" s="53"/>
      <c r="B47" s="52" t="s">
        <v>25</v>
      </c>
      <c r="C47" s="51">
        <v>0</v>
      </c>
    </row>
    <row r="48" spans="1:3" ht="36.75" customHeight="1">
      <c r="A48" s="53"/>
      <c r="B48" s="52" t="s">
        <v>26</v>
      </c>
      <c r="C48" s="51">
        <v>0</v>
      </c>
    </row>
    <row r="49" spans="1:3" ht="36.75" customHeight="1">
      <c r="A49" s="53"/>
      <c r="B49" s="52" t="s">
        <v>27</v>
      </c>
      <c r="C49" s="51">
        <v>0</v>
      </c>
    </row>
    <row r="50" spans="1:3" ht="36.75" customHeight="1">
      <c r="A50" s="53"/>
      <c r="B50" s="52" t="s">
        <v>28</v>
      </c>
      <c r="C50" s="51">
        <v>0</v>
      </c>
    </row>
    <row r="51" spans="1:3" ht="36.75" customHeight="1">
      <c r="A51" s="53"/>
      <c r="B51" s="52" t="s">
        <v>29</v>
      </c>
      <c r="C51" s="51">
        <v>0</v>
      </c>
    </row>
    <row r="52" spans="1:3" ht="36.75" customHeight="1">
      <c r="A52" s="53"/>
      <c r="B52" s="52" t="s">
        <v>30</v>
      </c>
      <c r="C52" s="51">
        <v>0</v>
      </c>
    </row>
    <row r="53" spans="1:3" ht="36.75" customHeight="1">
      <c r="A53" s="53"/>
      <c r="B53" s="52" t="s">
        <v>31</v>
      </c>
      <c r="C53" s="51">
        <v>0</v>
      </c>
    </row>
    <row r="54" spans="1:3" ht="36.75" customHeight="1">
      <c r="A54" s="53"/>
      <c r="B54" s="52" t="s">
        <v>32</v>
      </c>
      <c r="C54" s="51">
        <v>0</v>
      </c>
    </row>
    <row r="55" spans="1:3" ht="36.75" customHeight="1">
      <c r="A55" s="53"/>
      <c r="B55" s="52" t="s">
        <v>33</v>
      </c>
      <c r="C55" s="51">
        <v>165</v>
      </c>
    </row>
    <row r="56" spans="1:3" ht="36.75" customHeight="1">
      <c r="A56" s="53"/>
      <c r="B56" s="52" t="s">
        <v>34</v>
      </c>
      <c r="C56" s="51">
        <v>37</v>
      </c>
    </row>
    <row r="57" spans="1:3" ht="36.75" customHeight="1">
      <c r="A57" s="53" t="s">
        <v>261</v>
      </c>
      <c r="B57" s="52" t="s">
        <v>262</v>
      </c>
      <c r="C57" s="51">
        <f>C59+C60+C61+C62+C63+C64+C65+C66+C68</f>
        <v>89970.42</v>
      </c>
    </row>
    <row r="58" spans="1:3" ht="36.75" customHeight="1">
      <c r="A58" s="53"/>
      <c r="B58" s="52" t="s">
        <v>24</v>
      </c>
      <c r="C58" s="51"/>
    </row>
    <row r="59" spans="1:3" ht="36.75" customHeight="1">
      <c r="A59" s="53"/>
      <c r="B59" s="52" t="s">
        <v>25</v>
      </c>
      <c r="C59" s="51">
        <v>358.22</v>
      </c>
    </row>
    <row r="60" spans="1:3" ht="36.75" customHeight="1">
      <c r="A60" s="53"/>
      <c r="B60" s="52" t="s">
        <v>26</v>
      </c>
      <c r="C60" s="51">
        <v>0</v>
      </c>
    </row>
    <row r="61" spans="1:3" ht="36.75" customHeight="1">
      <c r="A61" s="53"/>
      <c r="B61" s="52" t="s">
        <v>27</v>
      </c>
      <c r="C61" s="51">
        <v>0</v>
      </c>
    </row>
    <row r="62" spans="1:3" ht="36.75" customHeight="1">
      <c r="A62" s="53"/>
      <c r="B62" s="52" t="s">
        <v>28</v>
      </c>
      <c r="C62" s="51">
        <v>0</v>
      </c>
    </row>
    <row r="63" spans="1:3" ht="36.75" customHeight="1">
      <c r="A63" s="53"/>
      <c r="B63" s="52" t="s">
        <v>29</v>
      </c>
      <c r="C63" s="51">
        <v>0</v>
      </c>
    </row>
    <row r="64" spans="1:3" ht="36.75" customHeight="1">
      <c r="A64" s="53"/>
      <c r="B64" s="52" t="s">
        <v>30</v>
      </c>
      <c r="C64" s="51">
        <v>0</v>
      </c>
    </row>
    <row r="65" spans="1:3" ht="36.75" customHeight="1">
      <c r="A65" s="53"/>
      <c r="B65" s="52" t="s">
        <v>31</v>
      </c>
      <c r="C65" s="51">
        <v>0</v>
      </c>
    </row>
    <row r="66" spans="1:3" ht="36.75" customHeight="1">
      <c r="A66" s="53"/>
      <c r="B66" s="52" t="s">
        <v>32</v>
      </c>
      <c r="C66" s="51">
        <v>0</v>
      </c>
    </row>
    <row r="67" spans="1:3" ht="36.75" customHeight="1">
      <c r="A67" s="53"/>
      <c r="B67" s="52" t="s">
        <v>33</v>
      </c>
      <c r="C67" s="51">
        <v>0</v>
      </c>
    </row>
    <row r="68" spans="1:3" ht="36.75" customHeight="1">
      <c r="A68" s="53"/>
      <c r="B68" s="52" t="s">
        <v>34</v>
      </c>
      <c r="C68" s="51">
        <v>89612.2</v>
      </c>
    </row>
    <row r="69" spans="1:3" ht="36.75" customHeight="1">
      <c r="A69" s="54">
        <v>3</v>
      </c>
      <c r="B69" s="50" t="s">
        <v>36</v>
      </c>
      <c r="C69" s="51">
        <f>C71</f>
        <v>1289312.5799999996</v>
      </c>
    </row>
    <row r="70" spans="1:3" ht="36.75" customHeight="1">
      <c r="A70" s="53"/>
      <c r="B70" s="52" t="s">
        <v>4</v>
      </c>
      <c r="C70" s="51"/>
    </row>
    <row r="71" spans="1:3" ht="36.75" customHeight="1">
      <c r="A71" s="53" t="s">
        <v>71</v>
      </c>
      <c r="B71" s="52" t="s">
        <v>37</v>
      </c>
      <c r="C71" s="51">
        <f>C74+C90+C105</f>
        <v>1289312.5799999996</v>
      </c>
    </row>
    <row r="72" spans="1:3" ht="36.75" customHeight="1">
      <c r="A72" s="53"/>
      <c r="B72" s="52" t="s">
        <v>24</v>
      </c>
      <c r="C72" s="51"/>
    </row>
    <row r="73" spans="1:3" ht="36.75" customHeight="1">
      <c r="A73" s="53" t="s">
        <v>72</v>
      </c>
      <c r="B73" s="52" t="s">
        <v>38</v>
      </c>
      <c r="C73" s="51">
        <v>0</v>
      </c>
    </row>
    <row r="74" spans="1:3" ht="36.75" customHeight="1">
      <c r="A74" s="53" t="s">
        <v>73</v>
      </c>
      <c r="B74" s="52" t="s">
        <v>39</v>
      </c>
      <c r="C74" s="51">
        <f>C76+C78+C79+C80+C81+C82+C83+C85+C84+C86+C87+C88+C89+C77</f>
        <v>1251574.0099999998</v>
      </c>
    </row>
    <row r="75" spans="1:3" ht="36.75" customHeight="1">
      <c r="A75" s="53"/>
      <c r="B75" s="52" t="s">
        <v>24</v>
      </c>
      <c r="C75" s="57"/>
    </row>
    <row r="76" spans="1:3" ht="36.75" customHeight="1">
      <c r="A76" s="53"/>
      <c r="B76" s="58" t="s">
        <v>269</v>
      </c>
      <c r="C76" s="51">
        <v>665404.2</v>
      </c>
    </row>
    <row r="77" spans="1:3" ht="36.75" customHeight="1">
      <c r="A77" s="53"/>
      <c r="B77" s="58" t="s">
        <v>268</v>
      </c>
      <c r="C77" s="51">
        <v>43040.39</v>
      </c>
    </row>
    <row r="78" spans="1:3" ht="36.75" customHeight="1">
      <c r="A78" s="53"/>
      <c r="B78" s="52" t="s">
        <v>41</v>
      </c>
      <c r="C78" s="51">
        <v>0</v>
      </c>
    </row>
    <row r="79" spans="1:3" ht="36.75" customHeight="1">
      <c r="A79" s="53"/>
      <c r="B79" s="52" t="s">
        <v>42</v>
      </c>
      <c r="C79" s="51">
        <v>0</v>
      </c>
    </row>
    <row r="80" spans="1:3" ht="36.75" customHeight="1">
      <c r="A80" s="53"/>
      <c r="B80" s="52" t="s">
        <v>43</v>
      </c>
      <c r="C80" s="51">
        <v>1522.86</v>
      </c>
    </row>
    <row r="81" spans="1:3" ht="36.75" customHeight="1">
      <c r="A81" s="53"/>
      <c r="B81" s="52" t="s">
        <v>44</v>
      </c>
      <c r="C81" s="51">
        <v>30476.28</v>
      </c>
    </row>
    <row r="82" spans="1:3" ht="36.75" customHeight="1">
      <c r="A82" s="53"/>
      <c r="B82" s="52" t="s">
        <v>45</v>
      </c>
      <c r="C82" s="51">
        <v>0</v>
      </c>
    </row>
    <row r="83" spans="1:3" ht="36.75" customHeight="1">
      <c r="A83" s="53"/>
      <c r="B83" s="52" t="s">
        <v>46</v>
      </c>
      <c r="C83" s="51">
        <v>3255</v>
      </c>
    </row>
    <row r="84" spans="1:3" ht="36.75" customHeight="1">
      <c r="A84" s="53"/>
      <c r="B84" s="52" t="s">
        <v>47</v>
      </c>
      <c r="C84" s="51">
        <v>0</v>
      </c>
    </row>
    <row r="85" spans="1:3" ht="36.75" customHeight="1">
      <c r="A85" s="53"/>
      <c r="B85" s="52" t="s">
        <v>48</v>
      </c>
      <c r="C85" s="51">
        <v>0</v>
      </c>
    </row>
    <row r="86" spans="1:3" ht="36.75" customHeight="1">
      <c r="A86" s="53"/>
      <c r="B86" s="52" t="s">
        <v>49</v>
      </c>
      <c r="C86" s="51">
        <v>1526</v>
      </c>
    </row>
    <row r="87" spans="1:3" ht="36.75" customHeight="1">
      <c r="A87" s="53"/>
      <c r="B87" s="52" t="s">
        <v>50</v>
      </c>
      <c r="C87" s="51">
        <f>150+3630</f>
        <v>3780</v>
      </c>
    </row>
    <row r="88" spans="1:3" ht="36.75" customHeight="1">
      <c r="A88" s="53"/>
      <c r="B88" s="52" t="s">
        <v>51</v>
      </c>
      <c r="C88" s="51">
        <v>501766.29</v>
      </c>
    </row>
    <row r="89" spans="1:3" ht="36.75" customHeight="1">
      <c r="A89" s="53"/>
      <c r="B89" s="52" t="s">
        <v>52</v>
      </c>
      <c r="C89" s="51">
        <v>802.99</v>
      </c>
    </row>
    <row r="90" spans="1:3" ht="73.5" customHeight="1">
      <c r="A90" s="53" t="s">
        <v>74</v>
      </c>
      <c r="B90" s="52" t="s">
        <v>53</v>
      </c>
      <c r="C90" s="51">
        <f>C92+C93+C94+C95+C96+C97+C98+C99+C100+C101+C102+C103+C104</f>
        <v>25450.42</v>
      </c>
    </row>
    <row r="91" spans="1:3" ht="36.75" customHeight="1">
      <c r="A91" s="53"/>
      <c r="B91" s="52" t="s">
        <v>24</v>
      </c>
      <c r="C91" s="51"/>
    </row>
    <row r="92" spans="1:3" ht="36.75" customHeight="1">
      <c r="A92" s="53"/>
      <c r="B92" s="52" t="s">
        <v>40</v>
      </c>
      <c r="C92" s="51">
        <v>0</v>
      </c>
    </row>
    <row r="93" spans="1:3" ht="36.75" customHeight="1">
      <c r="A93" s="53"/>
      <c r="B93" s="52" t="s">
        <v>41</v>
      </c>
      <c r="C93" s="51">
        <v>0</v>
      </c>
    </row>
    <row r="94" spans="1:3" ht="36.75" customHeight="1">
      <c r="A94" s="53"/>
      <c r="B94" s="52" t="s">
        <v>42</v>
      </c>
      <c r="C94" s="51">
        <v>0</v>
      </c>
    </row>
    <row r="95" spans="1:3" ht="36.75" customHeight="1">
      <c r="A95" s="53"/>
      <c r="B95" s="52" t="s">
        <v>43</v>
      </c>
      <c r="C95" s="51">
        <v>0</v>
      </c>
    </row>
    <row r="96" spans="1:3" ht="36.75" customHeight="1">
      <c r="A96" s="53"/>
      <c r="B96" s="52" t="s">
        <v>44</v>
      </c>
      <c r="C96" s="51">
        <v>2160</v>
      </c>
    </row>
    <row r="97" spans="1:3" ht="36.75" customHeight="1">
      <c r="A97" s="53"/>
      <c r="B97" s="52" t="s">
        <v>45</v>
      </c>
      <c r="C97" s="51">
        <v>378</v>
      </c>
    </row>
    <row r="98" spans="1:3" ht="36.75" customHeight="1">
      <c r="A98" s="53"/>
      <c r="B98" s="52" t="s">
        <v>46</v>
      </c>
      <c r="C98" s="51">
        <v>0</v>
      </c>
    </row>
    <row r="99" spans="1:3" ht="36.75" customHeight="1">
      <c r="A99" s="53"/>
      <c r="B99" s="52" t="s">
        <v>47</v>
      </c>
      <c r="C99" s="51">
        <v>0</v>
      </c>
    </row>
    <row r="100" spans="1:3" ht="36.75" customHeight="1">
      <c r="A100" s="53"/>
      <c r="B100" s="52" t="s">
        <v>48</v>
      </c>
      <c r="C100" s="51">
        <v>0</v>
      </c>
    </row>
    <row r="101" spans="1:3" ht="36.75" customHeight="1">
      <c r="A101" s="53"/>
      <c r="B101" s="52" t="s">
        <v>49</v>
      </c>
      <c r="C101" s="51">
        <v>17356</v>
      </c>
    </row>
    <row r="102" spans="1:3" ht="36.75" customHeight="1">
      <c r="A102" s="53"/>
      <c r="B102" s="52" t="s">
        <v>50</v>
      </c>
      <c r="C102" s="51">
        <v>0</v>
      </c>
    </row>
    <row r="103" spans="1:3" ht="36.75" customHeight="1">
      <c r="A103" s="53"/>
      <c r="B103" s="52" t="s">
        <v>51</v>
      </c>
      <c r="C103" s="51">
        <v>0</v>
      </c>
    </row>
    <row r="104" spans="1:3" ht="36.75" customHeight="1">
      <c r="A104" s="53"/>
      <c r="B104" s="52" t="s">
        <v>52</v>
      </c>
      <c r="C104" s="51">
        <v>5556.42</v>
      </c>
    </row>
    <row r="105" spans="1:3" ht="36.75" customHeight="1">
      <c r="A105" s="53" t="s">
        <v>263</v>
      </c>
      <c r="B105" s="52" t="s">
        <v>264</v>
      </c>
      <c r="C105" s="51">
        <f>C107+C108+C109+C110+C111+C112+C113+C114+C115+C116+C117+C118+C119</f>
        <v>12288.15</v>
      </c>
    </row>
    <row r="106" spans="1:3" ht="36.75" customHeight="1">
      <c r="A106" s="53"/>
      <c r="B106" s="52" t="s">
        <v>24</v>
      </c>
      <c r="C106" s="51"/>
    </row>
    <row r="107" spans="1:3" ht="36.75" customHeight="1">
      <c r="A107" s="53"/>
      <c r="B107" s="52" t="s">
        <v>40</v>
      </c>
      <c r="C107" s="51">
        <v>0</v>
      </c>
    </row>
    <row r="108" spans="1:3" ht="36.75" customHeight="1">
      <c r="A108" s="53"/>
      <c r="B108" s="52" t="s">
        <v>41</v>
      </c>
      <c r="C108" s="51">
        <v>0</v>
      </c>
    </row>
    <row r="109" spans="1:3" ht="36.75" customHeight="1">
      <c r="A109" s="53"/>
      <c r="B109" s="52" t="s">
        <v>42</v>
      </c>
      <c r="C109" s="51">
        <v>0</v>
      </c>
    </row>
    <row r="110" spans="1:3" ht="36.75" customHeight="1">
      <c r="A110" s="53"/>
      <c r="B110" s="52" t="s">
        <v>43</v>
      </c>
      <c r="C110" s="51">
        <v>0</v>
      </c>
    </row>
    <row r="111" spans="1:3" ht="36.75" customHeight="1">
      <c r="A111" s="53"/>
      <c r="B111" s="52" t="s">
        <v>44</v>
      </c>
      <c r="C111" s="51">
        <v>0</v>
      </c>
    </row>
    <row r="112" spans="1:3" ht="36.75" customHeight="1">
      <c r="A112" s="53"/>
      <c r="B112" s="52" t="s">
        <v>45</v>
      </c>
      <c r="C112" s="51">
        <v>0</v>
      </c>
    </row>
    <row r="113" spans="1:3" ht="36.75" customHeight="1">
      <c r="A113" s="53"/>
      <c r="B113" s="52" t="s">
        <v>46</v>
      </c>
      <c r="C113" s="51">
        <v>0</v>
      </c>
    </row>
    <row r="114" spans="1:3" ht="36.75" customHeight="1">
      <c r="A114" s="53"/>
      <c r="B114" s="52" t="s">
        <v>47</v>
      </c>
      <c r="C114" s="51">
        <v>0</v>
      </c>
    </row>
    <row r="115" spans="1:3" ht="36.75" customHeight="1">
      <c r="A115" s="53"/>
      <c r="B115" s="52" t="s">
        <v>48</v>
      </c>
      <c r="C115" s="51">
        <v>0</v>
      </c>
    </row>
    <row r="116" spans="1:3" ht="36.75" customHeight="1">
      <c r="A116" s="53"/>
      <c r="B116" s="52" t="s">
        <v>49</v>
      </c>
      <c r="C116" s="51">
        <v>0</v>
      </c>
    </row>
    <row r="117" spans="1:3" ht="36.75" customHeight="1">
      <c r="A117" s="53"/>
      <c r="B117" s="52" t="s">
        <v>50</v>
      </c>
      <c r="C117" s="51">
        <v>12288.15</v>
      </c>
    </row>
    <row r="118" spans="1:3" ht="36.75" customHeight="1">
      <c r="A118" s="53"/>
      <c r="B118" s="52" t="s">
        <v>51</v>
      </c>
      <c r="C118" s="51">
        <v>0</v>
      </c>
    </row>
    <row r="119" spans="1:3" ht="36.75" customHeight="1">
      <c r="A119" s="53"/>
      <c r="B119" s="52" t="s">
        <v>52</v>
      </c>
      <c r="C119" s="51">
        <v>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70" zoomScaleSheetLayoutView="70" zoomScalePageLayoutView="0" workbookViewId="0" topLeftCell="A37">
      <selection activeCell="D52" activeCellId="3" sqref="D32 D43 D51 D52"/>
    </sheetView>
  </sheetViews>
  <sheetFormatPr defaultColWidth="9.140625" defaultRowHeight="15"/>
  <cols>
    <col min="1" max="1" width="29.28125" style="0" customWidth="1"/>
    <col min="3" max="3" width="22.28125" style="0" customWidth="1"/>
    <col min="4" max="4" width="15.28125" style="0" customWidth="1"/>
    <col min="5" max="5" width="17.28125" style="0" customWidth="1"/>
    <col min="6" max="6" width="21.421875" style="0" customWidth="1"/>
    <col min="7" max="7" width="21.8515625" style="0" bestFit="1" customWidth="1"/>
    <col min="8" max="8" width="18.421875" style="0" customWidth="1"/>
    <col min="9" max="9" width="26.57421875" style="0" customWidth="1"/>
    <col min="10" max="10" width="21.57421875" style="0" hidden="1" customWidth="1"/>
    <col min="11" max="11" width="17.8515625" style="0" hidden="1" customWidth="1"/>
    <col min="12" max="12" width="15.140625" style="0" hidden="1" customWidth="1"/>
    <col min="13" max="14" width="13.57421875" style="0" hidden="1" customWidth="1"/>
    <col min="15" max="15" width="13.7109375" style="0" hidden="1" customWidth="1"/>
    <col min="16" max="17" width="16.28125" style="0" hidden="1" customWidth="1"/>
    <col min="18" max="18" width="15.8515625" style="0" hidden="1" customWidth="1"/>
    <col min="19" max="19" width="13.8515625" style="0" hidden="1" customWidth="1"/>
    <col min="20" max="20" width="14.28125" style="0" hidden="1" customWidth="1"/>
    <col min="21" max="21" width="16.140625" style="0" hidden="1" customWidth="1"/>
  </cols>
  <sheetData>
    <row r="1" spans="1:21" ht="15" customHeight="1">
      <c r="A1" s="96" t="s">
        <v>114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5">
      <c r="A2" s="96" t="s">
        <v>115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5">
      <c r="A3" s="96" t="s">
        <v>302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ht="15">
      <c r="A4" s="4"/>
    </row>
    <row r="5" spans="1:21" ht="15">
      <c r="A5" s="104" t="s">
        <v>1</v>
      </c>
      <c r="B5" s="98" t="s">
        <v>116</v>
      </c>
      <c r="C5" s="98" t="s">
        <v>117</v>
      </c>
      <c r="D5" s="106" t="s">
        <v>303</v>
      </c>
      <c r="E5" s="106"/>
      <c r="F5" s="106"/>
      <c r="G5" s="106"/>
      <c r="H5" s="106"/>
      <c r="I5" s="106"/>
      <c r="J5" s="106" t="s">
        <v>299</v>
      </c>
      <c r="K5" s="106"/>
      <c r="L5" s="106"/>
      <c r="M5" s="106"/>
      <c r="N5" s="106"/>
      <c r="O5" s="106"/>
      <c r="P5" s="106" t="s">
        <v>300</v>
      </c>
      <c r="Q5" s="106"/>
      <c r="R5" s="106"/>
      <c r="S5" s="106"/>
      <c r="T5" s="106"/>
      <c r="U5" s="106"/>
    </row>
    <row r="6" spans="1:21" ht="72.75" customHeight="1">
      <c r="A6" s="105"/>
      <c r="B6" s="105"/>
      <c r="C6" s="105"/>
      <c r="D6" s="98" t="s">
        <v>118</v>
      </c>
      <c r="E6" s="98"/>
      <c r="F6" s="98"/>
      <c r="G6" s="98"/>
      <c r="H6" s="98"/>
      <c r="I6" s="98"/>
      <c r="J6" s="98" t="s">
        <v>118</v>
      </c>
      <c r="K6" s="98"/>
      <c r="L6" s="98"/>
      <c r="M6" s="98"/>
      <c r="N6" s="98"/>
      <c r="O6" s="98"/>
      <c r="P6" s="98" t="s">
        <v>118</v>
      </c>
      <c r="Q6" s="98"/>
      <c r="R6" s="98"/>
      <c r="S6" s="98"/>
      <c r="T6" s="98"/>
      <c r="U6" s="98"/>
    </row>
    <row r="7" spans="1:21" ht="15">
      <c r="A7" s="105"/>
      <c r="B7" s="105"/>
      <c r="C7" s="105"/>
      <c r="D7" s="98" t="s">
        <v>119</v>
      </c>
      <c r="E7" s="98" t="s">
        <v>6</v>
      </c>
      <c r="F7" s="98"/>
      <c r="G7" s="98"/>
      <c r="H7" s="98"/>
      <c r="I7" s="98"/>
      <c r="J7" s="98" t="s">
        <v>119</v>
      </c>
      <c r="K7" s="98" t="s">
        <v>6</v>
      </c>
      <c r="L7" s="98"/>
      <c r="M7" s="98"/>
      <c r="N7" s="98"/>
      <c r="O7" s="98"/>
      <c r="P7" s="98" t="s">
        <v>119</v>
      </c>
      <c r="Q7" s="98" t="s">
        <v>6</v>
      </c>
      <c r="R7" s="98"/>
      <c r="S7" s="98"/>
      <c r="T7" s="98"/>
      <c r="U7" s="98"/>
    </row>
    <row r="8" spans="1:21" ht="99.75" customHeight="1">
      <c r="A8" s="105"/>
      <c r="B8" s="105"/>
      <c r="C8" s="105"/>
      <c r="D8" s="98"/>
      <c r="E8" s="98" t="s">
        <v>120</v>
      </c>
      <c r="F8" s="101" t="s">
        <v>121</v>
      </c>
      <c r="G8" s="98" t="s">
        <v>122</v>
      </c>
      <c r="H8" s="98" t="s">
        <v>123</v>
      </c>
      <c r="I8" s="98"/>
      <c r="J8" s="98"/>
      <c r="K8" s="98" t="s">
        <v>120</v>
      </c>
      <c r="L8" s="101" t="s">
        <v>121</v>
      </c>
      <c r="M8" s="98" t="s">
        <v>122</v>
      </c>
      <c r="N8" s="98" t="s">
        <v>123</v>
      </c>
      <c r="O8" s="98"/>
      <c r="P8" s="98"/>
      <c r="Q8" s="98" t="s">
        <v>120</v>
      </c>
      <c r="R8" s="101" t="s">
        <v>121</v>
      </c>
      <c r="S8" s="98" t="s">
        <v>122</v>
      </c>
      <c r="T8" s="98" t="s">
        <v>123</v>
      </c>
      <c r="U8" s="98"/>
    </row>
    <row r="9" spans="1:21" ht="68.25" customHeight="1">
      <c r="A9" s="105"/>
      <c r="B9" s="105"/>
      <c r="C9" s="105"/>
      <c r="D9" s="98"/>
      <c r="E9" s="98"/>
      <c r="F9" s="101"/>
      <c r="G9" s="98"/>
      <c r="H9" s="42" t="s">
        <v>119</v>
      </c>
      <c r="I9" s="42" t="s">
        <v>124</v>
      </c>
      <c r="J9" s="98"/>
      <c r="K9" s="98"/>
      <c r="L9" s="101"/>
      <c r="M9" s="98"/>
      <c r="N9" s="42" t="s">
        <v>119</v>
      </c>
      <c r="O9" s="42" t="s">
        <v>124</v>
      </c>
      <c r="P9" s="98"/>
      <c r="Q9" s="98"/>
      <c r="R9" s="101"/>
      <c r="S9" s="98"/>
      <c r="T9" s="42" t="s">
        <v>119</v>
      </c>
      <c r="U9" s="42" t="s">
        <v>124</v>
      </c>
    </row>
    <row r="10" spans="1:21" ht="1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4</v>
      </c>
      <c r="K10" s="43">
        <v>5</v>
      </c>
      <c r="L10" s="43">
        <v>6</v>
      </c>
      <c r="M10" s="43">
        <v>7</v>
      </c>
      <c r="N10" s="43">
        <v>8</v>
      </c>
      <c r="O10" s="43">
        <v>9</v>
      </c>
      <c r="P10" s="43">
        <v>4</v>
      </c>
      <c r="Q10" s="43">
        <v>5</v>
      </c>
      <c r="R10" s="43">
        <v>6</v>
      </c>
      <c r="S10" s="43">
        <v>7</v>
      </c>
      <c r="T10" s="43">
        <v>8</v>
      </c>
      <c r="U10" s="43">
        <v>9</v>
      </c>
    </row>
    <row r="11" spans="1:21" ht="30">
      <c r="A11" s="44" t="s">
        <v>125</v>
      </c>
      <c r="B11" s="42">
        <v>100</v>
      </c>
      <c r="C11" s="42" t="s">
        <v>126</v>
      </c>
      <c r="D11" s="45">
        <f>E11+H11+F11+G11</f>
        <v>62052109.91</v>
      </c>
      <c r="E11" s="45">
        <f>E14</f>
        <v>56608289.99999999</v>
      </c>
      <c r="F11" s="45">
        <f>F23</f>
        <v>1160000</v>
      </c>
      <c r="G11" s="45">
        <v>0</v>
      </c>
      <c r="H11" s="45">
        <f>H13+H14</f>
        <v>4283819.91</v>
      </c>
      <c r="I11" s="45">
        <f>I14</f>
        <v>2971419.91</v>
      </c>
      <c r="J11" s="45">
        <f>K11+N11+L11+M11+O11</f>
        <v>62493240</v>
      </c>
      <c r="K11" s="45">
        <f>K14</f>
        <v>59784040</v>
      </c>
      <c r="L11" s="45">
        <f>L23</f>
        <v>1364800</v>
      </c>
      <c r="M11" s="45">
        <v>0</v>
      </c>
      <c r="N11" s="45">
        <f>N13+N14</f>
        <v>1344400</v>
      </c>
      <c r="O11" s="45">
        <f>O14</f>
        <v>0</v>
      </c>
      <c r="P11" s="45">
        <f>Q11+T11+R11+S11+U11</f>
        <v>63123060</v>
      </c>
      <c r="Q11" s="45">
        <f>Q14</f>
        <v>60928660</v>
      </c>
      <c r="R11" s="45">
        <f>R23</f>
        <v>960000</v>
      </c>
      <c r="S11" s="45">
        <v>0</v>
      </c>
      <c r="T11" s="45">
        <f>T13+T14</f>
        <v>1234400</v>
      </c>
      <c r="U11" s="45">
        <f>U14</f>
        <v>0</v>
      </c>
    </row>
    <row r="12" spans="1:21" ht="15">
      <c r="A12" s="44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38.25" customHeight="1">
      <c r="A13" s="44" t="s">
        <v>127</v>
      </c>
      <c r="B13" s="42" t="s">
        <v>128</v>
      </c>
      <c r="C13" s="46" t="s">
        <v>130</v>
      </c>
      <c r="D13" s="42">
        <f>H13</f>
        <v>0</v>
      </c>
      <c r="E13" s="42" t="s">
        <v>126</v>
      </c>
      <c r="F13" s="42" t="s">
        <v>126</v>
      </c>
      <c r="G13" s="42" t="s">
        <v>126</v>
      </c>
      <c r="H13" s="45">
        <v>0</v>
      </c>
      <c r="I13" s="42" t="s">
        <v>126</v>
      </c>
      <c r="J13" s="42">
        <f>N13</f>
        <v>0</v>
      </c>
      <c r="K13" s="42" t="s">
        <v>126</v>
      </c>
      <c r="L13" s="42" t="s">
        <v>126</v>
      </c>
      <c r="M13" s="42" t="s">
        <v>126</v>
      </c>
      <c r="N13" s="45">
        <v>0</v>
      </c>
      <c r="O13" s="42" t="s">
        <v>126</v>
      </c>
      <c r="P13" s="42">
        <f>T13</f>
        <v>0</v>
      </c>
      <c r="Q13" s="42" t="s">
        <v>126</v>
      </c>
      <c r="R13" s="42" t="s">
        <v>126</v>
      </c>
      <c r="S13" s="42" t="s">
        <v>126</v>
      </c>
      <c r="T13" s="45">
        <v>0</v>
      </c>
      <c r="U13" s="42" t="s">
        <v>126</v>
      </c>
    </row>
    <row r="14" spans="1:21" ht="48" customHeight="1">
      <c r="A14" s="44" t="s">
        <v>129</v>
      </c>
      <c r="B14" s="42" t="s">
        <v>130</v>
      </c>
      <c r="C14" s="46" t="s">
        <v>136</v>
      </c>
      <c r="D14" s="45">
        <f>E14+H14</f>
        <v>60892109.91</v>
      </c>
      <c r="E14" s="47">
        <f>E16+E17+E18+E19+E20</f>
        <v>56608289.99999999</v>
      </c>
      <c r="F14" s="48" t="s">
        <v>126</v>
      </c>
      <c r="G14" s="48" t="s">
        <v>126</v>
      </c>
      <c r="H14" s="47">
        <f>1254400+10000+8000+15000+25000+I14</f>
        <v>4283819.91</v>
      </c>
      <c r="I14" s="45">
        <v>2971419.91</v>
      </c>
      <c r="J14" s="45">
        <f>K14+N14+O14</f>
        <v>61128440</v>
      </c>
      <c r="K14" s="47">
        <f>K16+K17+K18+K19+K20</f>
        <v>59784040</v>
      </c>
      <c r="L14" s="48" t="s">
        <v>126</v>
      </c>
      <c r="M14" s="48" t="s">
        <v>126</v>
      </c>
      <c r="N14" s="47">
        <f>1234400+45000+65000</f>
        <v>1344400</v>
      </c>
      <c r="O14" s="45">
        <v>0</v>
      </c>
      <c r="P14" s="45">
        <f>Q14+T14+U14</f>
        <v>62163060</v>
      </c>
      <c r="Q14" s="47">
        <f>Q16+Q17+Q18+Q19+Q20</f>
        <v>60928660</v>
      </c>
      <c r="R14" s="48" t="s">
        <v>126</v>
      </c>
      <c r="S14" s="48" t="s">
        <v>126</v>
      </c>
      <c r="T14" s="47">
        <f>1234400</f>
        <v>1234400</v>
      </c>
      <c r="U14" s="45">
        <v>0</v>
      </c>
    </row>
    <row r="15" spans="1:21" ht="15">
      <c r="A15" s="44" t="s">
        <v>4</v>
      </c>
      <c r="B15" s="42"/>
      <c r="C15" s="42"/>
      <c r="D15" s="42"/>
      <c r="E15" s="48"/>
      <c r="F15" s="48"/>
      <c r="G15" s="48"/>
      <c r="H15" s="48"/>
      <c r="I15" s="42"/>
      <c r="J15" s="42"/>
      <c r="K15" s="48"/>
      <c r="L15" s="48"/>
      <c r="M15" s="48"/>
      <c r="N15" s="48"/>
      <c r="O15" s="42"/>
      <c r="P15" s="42"/>
      <c r="Q15" s="48"/>
      <c r="R15" s="48"/>
      <c r="S15" s="48"/>
      <c r="T15" s="48"/>
      <c r="U15" s="42"/>
    </row>
    <row r="16" spans="1:21" ht="88.5" customHeight="1">
      <c r="A16" s="44" t="s">
        <v>253</v>
      </c>
      <c r="B16" s="42" t="s">
        <v>132</v>
      </c>
      <c r="C16" s="42"/>
      <c r="D16" s="45">
        <f>E16+F16+G16+H16+I16</f>
        <v>12875888.626199998</v>
      </c>
      <c r="E16" s="47">
        <f>(E34+E37)/75*15.15+((E35+E43+E51+E52)/5)</f>
        <v>11422909.333999999</v>
      </c>
      <c r="F16" s="47">
        <v>0</v>
      </c>
      <c r="G16" s="47">
        <f>G30/9*1.85</f>
        <v>0</v>
      </c>
      <c r="H16" s="47">
        <f>(H34+H37)/75*15.15+((H35+H43+H51+H52)/5)</f>
        <v>857990.0461</v>
      </c>
      <c r="I16" s="47">
        <f>(I34+I37)/75*15.15+((I35+I43+I51+I52)/5)</f>
        <v>594989.2461</v>
      </c>
      <c r="J16" s="45">
        <f>K16+L16+M16+N16+O16</f>
        <v>12333547.244</v>
      </c>
      <c r="K16" s="47">
        <f>(K34+K37)/75*15.15+((K35+K43+K51+K52)/5)</f>
        <v>12064146.444</v>
      </c>
      <c r="L16" s="47">
        <v>0</v>
      </c>
      <c r="M16" s="47">
        <f>M30/9*1.85</f>
        <v>0</v>
      </c>
      <c r="N16" s="47">
        <f>(N34+N37)/75*15.15+((N35+N43+N51+N52)/5)</f>
        <v>269400.8</v>
      </c>
      <c r="O16" s="45">
        <f>O11/75*15.15</f>
        <v>0</v>
      </c>
      <c r="P16" s="45">
        <f>Q16+R16+S16+T16+U16</f>
        <v>12542508.066</v>
      </c>
      <c r="Q16" s="47">
        <f>(Q34+Q37)/75*15.15+((Q35+Q43+Q51+Q52)/5)</f>
        <v>12295107.265999999</v>
      </c>
      <c r="R16" s="47">
        <v>0</v>
      </c>
      <c r="S16" s="47">
        <f>S30/9*1.85</f>
        <v>0</v>
      </c>
      <c r="T16" s="47">
        <f>(T34+T37)/75*15.15+((T35+T43+T51+T52)/5)</f>
        <v>247400.8</v>
      </c>
      <c r="U16" s="45">
        <f>U11/75*15.15</f>
        <v>0</v>
      </c>
    </row>
    <row r="17" spans="1:21" ht="75">
      <c r="A17" s="44" t="s">
        <v>254</v>
      </c>
      <c r="B17" s="42" t="s">
        <v>134</v>
      </c>
      <c r="C17" s="42"/>
      <c r="D17" s="45">
        <f>E17+F17+G17+H17+I17</f>
        <v>12724554.054973332</v>
      </c>
      <c r="E17" s="47">
        <f>(E34+E37)/75*14.93+((E35+E43+E51+E52)/5)</f>
        <v>11274407.377466666</v>
      </c>
      <c r="F17" s="47">
        <v>0</v>
      </c>
      <c r="G17" s="47">
        <f>G30/9*1.84</f>
        <v>0</v>
      </c>
      <c r="H17" s="47">
        <f>(H34+H37)/75*14.93+((H35+H43+H51+H52)/5)</f>
        <v>856191.8187533334</v>
      </c>
      <c r="I17" s="47">
        <f>(I34+I37)/75*14.93+((I35+I43+I51+I52)/5)</f>
        <v>593954.8587533333</v>
      </c>
      <c r="J17" s="45">
        <f>K17+L17+M17+N17+O17</f>
        <v>12175353.686133334</v>
      </c>
      <c r="K17" s="47">
        <f>(K34+K37)/75*14.93+((K35+K43+K51+K52)/5)</f>
        <v>11906716.726133334</v>
      </c>
      <c r="L17" s="47">
        <v>0</v>
      </c>
      <c r="M17" s="47">
        <f>M30/9*1.84</f>
        <v>0</v>
      </c>
      <c r="N17" s="47">
        <f>(N34+N37)/75*14.93+((N35+N43+N51+N52)/5)</f>
        <v>268636.96</v>
      </c>
      <c r="O17" s="45">
        <f>O11/75*14.93</f>
        <v>0</v>
      </c>
      <c r="P17" s="45">
        <f>Q17+R17+S17+T17+U17</f>
        <v>12381327.1692</v>
      </c>
      <c r="Q17" s="47">
        <f>(Q34+Q37)/75*14.93+((Q35+Q43+Q51+Q52)/5)</f>
        <v>12134690.209199999</v>
      </c>
      <c r="R17" s="47">
        <v>0</v>
      </c>
      <c r="S17" s="47">
        <f>S30/9*1.84</f>
        <v>0</v>
      </c>
      <c r="T17" s="47">
        <f>(T34+T37)/75*14.93+((T35+T43+T51+T52)/5)</f>
        <v>246636.96</v>
      </c>
      <c r="U17" s="45">
        <f>U11/75*14.93</f>
        <v>0</v>
      </c>
    </row>
    <row r="18" spans="1:21" ht="90">
      <c r="A18" s="44" t="s">
        <v>255</v>
      </c>
      <c r="B18" s="42">
        <v>1203</v>
      </c>
      <c r="C18" s="42"/>
      <c r="D18" s="45">
        <f>E18+F18+G18+H18+I18</f>
        <v>12717675.210826665</v>
      </c>
      <c r="E18" s="47">
        <f>(E34+E37)/75*14.92+((E35+E43+E51+E52)/5)</f>
        <v>11267657.288533332</v>
      </c>
      <c r="F18" s="47">
        <v>0</v>
      </c>
      <c r="G18" s="47">
        <f>G30/9*1.82</f>
        <v>0</v>
      </c>
      <c r="H18" s="47">
        <f>(H34+H37)/75*14.92+((H35+H43+H51+H52)/5)</f>
        <v>856110.0811466668</v>
      </c>
      <c r="I18" s="47">
        <f>(I34+I37)/75*14.92+((I35+I43+I51+I52)/5)</f>
        <v>593907.8411466667</v>
      </c>
      <c r="J18" s="45">
        <f>K18+L18+M18+N18+O18</f>
        <v>12168163.069866667</v>
      </c>
      <c r="K18" s="47">
        <f>(K34+K37)/75*14.92+((K35+K43+K51+K52)/5)</f>
        <v>11899560.829866666</v>
      </c>
      <c r="L18" s="47">
        <v>0</v>
      </c>
      <c r="M18" s="47">
        <f>M30/9*1.82</f>
        <v>0</v>
      </c>
      <c r="N18" s="47">
        <f>(N34+N37)/75*14.92+((N35+N43+N51+N52)/5)</f>
        <v>268602.24</v>
      </c>
      <c r="O18" s="45">
        <f>O11/75*14.92</f>
        <v>0</v>
      </c>
      <c r="P18" s="45">
        <f>Q18+R18+S18+T18+U18</f>
        <v>12374000.7648</v>
      </c>
      <c r="Q18" s="47">
        <f>(Q34+Q37)/75*14.92+((Q35+Q43+Q51+Q52)/5)</f>
        <v>12127398.524799999</v>
      </c>
      <c r="R18" s="47">
        <v>0</v>
      </c>
      <c r="S18" s="47">
        <f>S30/9*1.82</f>
        <v>0</v>
      </c>
      <c r="T18" s="47">
        <f>(T34+T37)/75*14.92+((T35+T43+T51+T52)/5)</f>
        <v>246602.24</v>
      </c>
      <c r="U18" s="45">
        <f>U11/75*14.92</f>
        <v>0</v>
      </c>
    </row>
    <row r="19" spans="1:21" ht="61.5" customHeight="1">
      <c r="A19" s="44" t="s">
        <v>256</v>
      </c>
      <c r="B19" s="42">
        <v>1204</v>
      </c>
      <c r="C19" s="42"/>
      <c r="D19" s="45">
        <f>E19+F19+G19+H19+I19</f>
        <v>11809667.783466665</v>
      </c>
      <c r="E19" s="47">
        <f>(E34+E37)/75*13.6+((E35+E43+E51+E52)/5)</f>
        <v>10376645.549333332</v>
      </c>
      <c r="F19" s="47">
        <v>0</v>
      </c>
      <c r="G19" s="47">
        <f>G30/9*0.96</f>
        <v>0</v>
      </c>
      <c r="H19" s="47">
        <f>(H34+H37)/75*13.6+((H35+H43+H51+H52)/5)</f>
        <v>845320.7170666667</v>
      </c>
      <c r="I19" s="47">
        <f>(I34+I37)/75*13.6+((I35+I43+I51+I52)/5)</f>
        <v>587701.5170666667</v>
      </c>
      <c r="J19" s="45">
        <f>K19+L19+M19+N19+O19</f>
        <v>11219001.722666666</v>
      </c>
      <c r="K19" s="47">
        <f>(K34+K37)/75*13.6+((K35+K43+K51+K52)/5)</f>
        <v>10954982.522666667</v>
      </c>
      <c r="L19" s="47">
        <v>0</v>
      </c>
      <c r="M19" s="47">
        <f>M30/9*0.96</f>
        <v>0</v>
      </c>
      <c r="N19" s="47">
        <f>(N34+N37)/75*13.6+((N35+N43+N51+N52)/5)</f>
        <v>264019.2</v>
      </c>
      <c r="O19" s="45">
        <f>O11/75*13.6</f>
        <v>0</v>
      </c>
      <c r="P19" s="45">
        <f>Q19+R19+S19+T19+U19</f>
        <v>11406915.383999998</v>
      </c>
      <c r="Q19" s="47">
        <f>(Q34+Q37)/75*13.6+((Q35+Q43+Q51+Q52)/5)</f>
        <v>11164896.183999998</v>
      </c>
      <c r="R19" s="47">
        <v>0</v>
      </c>
      <c r="S19" s="47">
        <f>S30/9*0.96</f>
        <v>0</v>
      </c>
      <c r="T19" s="47">
        <f>(T34+T37)/75*13.6+((T35+T43+T51+T52)/5)</f>
        <v>242019.2</v>
      </c>
      <c r="U19" s="45">
        <f>U11/75*13.6</f>
        <v>0</v>
      </c>
    </row>
    <row r="20" spans="1:21" ht="83.25" customHeight="1">
      <c r="A20" s="44" t="s">
        <v>257</v>
      </c>
      <c r="B20" s="42">
        <v>1205</v>
      </c>
      <c r="C20" s="42"/>
      <c r="D20" s="45">
        <f>E20+F20+G20+H20+I20</f>
        <v>13735744.14453333</v>
      </c>
      <c r="E20" s="47">
        <f>(E34+E37)/75*16.4+((E35+E43+E51+E52)/5)</f>
        <v>12266670.450666664</v>
      </c>
      <c r="F20" s="47">
        <v>0</v>
      </c>
      <c r="G20" s="47">
        <f>G30/9*0.96</f>
        <v>0</v>
      </c>
      <c r="H20" s="47">
        <f>(H34+H37)/75*16.4+((H35+H43+H51+H52)/5)</f>
        <v>868207.2469333333</v>
      </c>
      <c r="I20" s="47">
        <f>(I34+I37)/75*16.4+((I35+I43+I51+I52)/5)</f>
        <v>600866.4469333333</v>
      </c>
      <c r="J20" s="45">
        <f>K20+L20+M20+N20+O20</f>
        <v>13232374.277333334</v>
      </c>
      <c r="K20" s="47">
        <f>(K34+K37)/75*16.4+((K35+K43+K51+K52)/5)</f>
        <v>12958633.477333333</v>
      </c>
      <c r="L20" s="47">
        <v>0</v>
      </c>
      <c r="M20" s="47">
        <f>M30/9*0.96</f>
        <v>0</v>
      </c>
      <c r="N20" s="47">
        <f>(N34+N37)/75*16.4+((N35+N43+N51+N52)/5)</f>
        <v>273740.8</v>
      </c>
      <c r="O20" s="45">
        <f>O11/75*16.4</f>
        <v>0</v>
      </c>
      <c r="P20" s="45">
        <f>Q20+R20+S20+T20+U20</f>
        <v>13458308.615999999</v>
      </c>
      <c r="Q20" s="47">
        <f>(Q34+Q37)/75*16.4+((Q35+Q43+Q51+Q52)/5)</f>
        <v>13206567.815999998</v>
      </c>
      <c r="R20" s="47">
        <v>0</v>
      </c>
      <c r="S20" s="47">
        <f>S30/9*0.96</f>
        <v>0</v>
      </c>
      <c r="T20" s="47">
        <f>(T34+T37)/75*16.4+((T35+T43+T51+T52)/5)</f>
        <v>251740.8</v>
      </c>
      <c r="U20" s="45">
        <f>U11/75*16.4</f>
        <v>0</v>
      </c>
    </row>
    <row r="21" spans="1:21" ht="45.75" customHeight="1">
      <c r="A21" s="44" t="s">
        <v>135</v>
      </c>
      <c r="B21" s="42" t="s">
        <v>136</v>
      </c>
      <c r="C21" s="42"/>
      <c r="D21" s="42"/>
      <c r="E21" s="48" t="s">
        <v>126</v>
      </c>
      <c r="F21" s="48" t="s">
        <v>126</v>
      </c>
      <c r="G21" s="48" t="s">
        <v>126</v>
      </c>
      <c r="H21" s="48"/>
      <c r="I21" s="42" t="s">
        <v>126</v>
      </c>
      <c r="J21" s="42"/>
      <c r="K21" s="48" t="s">
        <v>126</v>
      </c>
      <c r="L21" s="48" t="s">
        <v>126</v>
      </c>
      <c r="M21" s="48" t="s">
        <v>126</v>
      </c>
      <c r="N21" s="48"/>
      <c r="O21" s="42" t="s">
        <v>126</v>
      </c>
      <c r="P21" s="42"/>
      <c r="Q21" s="48" t="s">
        <v>126</v>
      </c>
      <c r="R21" s="48" t="s">
        <v>126</v>
      </c>
      <c r="S21" s="48" t="s">
        <v>126</v>
      </c>
      <c r="T21" s="48"/>
      <c r="U21" s="42" t="s">
        <v>126</v>
      </c>
    </row>
    <row r="22" spans="1:21" ht="103.5" customHeight="1">
      <c r="A22" s="44" t="s">
        <v>137</v>
      </c>
      <c r="B22" s="42" t="s">
        <v>138</v>
      </c>
      <c r="C22" s="42"/>
      <c r="D22" s="42"/>
      <c r="E22" s="48" t="s">
        <v>126</v>
      </c>
      <c r="F22" s="48" t="s">
        <v>126</v>
      </c>
      <c r="G22" s="48" t="s">
        <v>126</v>
      </c>
      <c r="H22" s="48"/>
      <c r="I22" s="42" t="s">
        <v>126</v>
      </c>
      <c r="J22" s="42"/>
      <c r="K22" s="48" t="s">
        <v>126</v>
      </c>
      <c r="L22" s="48" t="s">
        <v>126</v>
      </c>
      <c r="M22" s="48" t="s">
        <v>126</v>
      </c>
      <c r="N22" s="48"/>
      <c r="O22" s="42" t="s">
        <v>126</v>
      </c>
      <c r="P22" s="42"/>
      <c r="Q22" s="48" t="s">
        <v>126</v>
      </c>
      <c r="R22" s="48" t="s">
        <v>126</v>
      </c>
      <c r="S22" s="48" t="s">
        <v>126</v>
      </c>
      <c r="T22" s="48"/>
      <c r="U22" s="42" t="s">
        <v>126</v>
      </c>
    </row>
    <row r="23" spans="1:21" ht="39" customHeight="1">
      <c r="A23" s="44" t="s">
        <v>139</v>
      </c>
      <c r="B23" s="42" t="s">
        <v>140</v>
      </c>
      <c r="C23" s="42">
        <v>180</v>
      </c>
      <c r="D23" s="45">
        <f>F23+G23</f>
        <v>1160000</v>
      </c>
      <c r="E23" s="48" t="s">
        <v>126</v>
      </c>
      <c r="F23" s="47">
        <f>960000+200000</f>
        <v>1160000</v>
      </c>
      <c r="G23" s="48"/>
      <c r="H23" s="48" t="s">
        <v>126</v>
      </c>
      <c r="I23" s="42" t="s">
        <v>126</v>
      </c>
      <c r="J23" s="45">
        <f>L23+M23</f>
        <v>1364800</v>
      </c>
      <c r="K23" s="48" t="s">
        <v>126</v>
      </c>
      <c r="L23" s="47">
        <f>960000+404800</f>
        <v>1364800</v>
      </c>
      <c r="M23" s="48"/>
      <c r="N23" s="48" t="s">
        <v>126</v>
      </c>
      <c r="O23" s="42" t="s">
        <v>126</v>
      </c>
      <c r="P23" s="45">
        <f>R23+S23</f>
        <v>960000</v>
      </c>
      <c r="Q23" s="48" t="s">
        <v>126</v>
      </c>
      <c r="R23" s="47">
        <f>960000</f>
        <v>960000</v>
      </c>
      <c r="S23" s="48"/>
      <c r="T23" s="48" t="s">
        <v>126</v>
      </c>
      <c r="U23" s="42" t="s">
        <v>126</v>
      </c>
    </row>
    <row r="24" spans="1:21" ht="26.25" customHeight="1">
      <c r="A24" s="44" t="s">
        <v>141</v>
      </c>
      <c r="B24" s="42" t="s">
        <v>142</v>
      </c>
      <c r="C24" s="42"/>
      <c r="D24" s="42"/>
      <c r="E24" s="42" t="s">
        <v>126</v>
      </c>
      <c r="F24" s="42" t="s">
        <v>126</v>
      </c>
      <c r="G24" s="42" t="s">
        <v>126</v>
      </c>
      <c r="H24" s="42"/>
      <c r="I24" s="42"/>
      <c r="J24" s="42"/>
      <c r="K24" s="42" t="s">
        <v>126</v>
      </c>
      <c r="L24" s="42" t="s">
        <v>126</v>
      </c>
      <c r="M24" s="42" t="s">
        <v>126</v>
      </c>
      <c r="N24" s="42"/>
      <c r="O24" s="42"/>
      <c r="P24" s="42"/>
      <c r="Q24" s="42" t="s">
        <v>126</v>
      </c>
      <c r="R24" s="42" t="s">
        <v>126</v>
      </c>
      <c r="S24" s="42" t="s">
        <v>126</v>
      </c>
      <c r="T24" s="42"/>
      <c r="U24" s="42"/>
    </row>
    <row r="25" spans="1:21" ht="48.75" customHeight="1">
      <c r="A25" s="44" t="s">
        <v>143</v>
      </c>
      <c r="B25" s="42" t="s">
        <v>144</v>
      </c>
      <c r="C25" s="42" t="s">
        <v>126</v>
      </c>
      <c r="D25" s="42"/>
      <c r="E25" s="42" t="s">
        <v>126</v>
      </c>
      <c r="F25" s="42" t="s">
        <v>126</v>
      </c>
      <c r="G25" s="42" t="s">
        <v>126</v>
      </c>
      <c r="H25" s="42"/>
      <c r="I25" s="42" t="s">
        <v>126</v>
      </c>
      <c r="J25" s="42"/>
      <c r="K25" s="42" t="s">
        <v>126</v>
      </c>
      <c r="L25" s="42" t="s">
        <v>126</v>
      </c>
      <c r="M25" s="42" t="s">
        <v>126</v>
      </c>
      <c r="N25" s="42"/>
      <c r="O25" s="42" t="s">
        <v>126</v>
      </c>
      <c r="P25" s="42"/>
      <c r="Q25" s="42" t="s">
        <v>126</v>
      </c>
      <c r="R25" s="42" t="s">
        <v>126</v>
      </c>
      <c r="S25" s="42" t="s">
        <v>126</v>
      </c>
      <c r="T25" s="42"/>
      <c r="U25" s="42" t="s">
        <v>126</v>
      </c>
    </row>
    <row r="26" spans="1:21" ht="15">
      <c r="A26" s="44" t="s">
        <v>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5">
      <c r="A27" s="44" t="s">
        <v>131</v>
      </c>
      <c r="B27" s="42" t="s">
        <v>145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5">
      <c r="A28" s="44" t="s">
        <v>133</v>
      </c>
      <c r="B28" s="42" t="s">
        <v>146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15">
      <c r="A29" s="44" t="s">
        <v>21</v>
      </c>
      <c r="B29" s="42" t="s">
        <v>21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63" customFormat="1" ht="15">
      <c r="A30" s="62" t="s">
        <v>147</v>
      </c>
      <c r="B30" s="48" t="s">
        <v>148</v>
      </c>
      <c r="C30" s="48" t="s">
        <v>126</v>
      </c>
      <c r="D30" s="47">
        <f>E30+F30+G30+H30</f>
        <v>62052109.91</v>
      </c>
      <c r="E30" s="47">
        <f>E32+E38+E43+E52+E62+E66+E70+E71+E48+E51</f>
        <v>56608290</v>
      </c>
      <c r="F30" s="47">
        <f>F32+F38+F43+F52+F62+F66+F70+F71</f>
        <v>1160000</v>
      </c>
      <c r="G30" s="47">
        <f>G32+G38+G43+G52+G62+G66+G70+G71</f>
        <v>0</v>
      </c>
      <c r="H30" s="47">
        <f>H32+H38+H43+H52+H62+H66+H70+H71</f>
        <v>4283819.91</v>
      </c>
      <c r="I30" s="47">
        <f>I32+I38+I43+I52+I62+I66+I70+I71</f>
        <v>2971419.91</v>
      </c>
      <c r="J30" s="47">
        <f>K30+L30+M30+N30+O30</f>
        <v>62493240</v>
      </c>
      <c r="K30" s="47">
        <f>K32+K38+K43+K52+K62+K66+K70+K71+K48+K51</f>
        <v>59784040</v>
      </c>
      <c r="L30" s="47">
        <f>L32+L38+L43+L52+L62+L66+L70+L71</f>
        <v>1364800</v>
      </c>
      <c r="M30" s="47">
        <f>M32+M38+M43+M52+M62+M66+M70+M71</f>
        <v>0</v>
      </c>
      <c r="N30" s="47">
        <f>N32+N38+N43+N52+N62+N66+N70+N71</f>
        <v>1344400</v>
      </c>
      <c r="O30" s="47">
        <f>O32+O38+O43+O52+O62+O66+O70+O71</f>
        <v>0</v>
      </c>
      <c r="P30" s="47">
        <f>Q30+R30+S30+T30+U30</f>
        <v>63123060</v>
      </c>
      <c r="Q30" s="47">
        <f>Q32+Q38+Q43+Q52+Q62+Q66+Q70+Q71+Q48+Q51</f>
        <v>60928660</v>
      </c>
      <c r="R30" s="47">
        <f>R32+R38+R43+R52+R62+R66+R70+R71</f>
        <v>960000</v>
      </c>
      <c r="S30" s="47">
        <f>S32+S38+S43+S52+S62+S66+S70+S71</f>
        <v>0</v>
      </c>
      <c r="T30" s="47">
        <f>T32+T38+T43+T52+T62+T66+T70+T71</f>
        <v>1234400</v>
      </c>
      <c r="U30" s="47">
        <f>U32+U38+U43+U52+U62+U66+U70+U71</f>
        <v>0</v>
      </c>
    </row>
    <row r="31" spans="1:21" s="63" customFormat="1" ht="15">
      <c r="A31" s="62" t="s">
        <v>149</v>
      </c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s="63" customFormat="1" ht="15">
      <c r="A32" s="62" t="s">
        <v>150</v>
      </c>
      <c r="B32" s="48" t="s">
        <v>151</v>
      </c>
      <c r="C32" s="48" t="s">
        <v>152</v>
      </c>
      <c r="D32" s="47">
        <f>E32+F32+G32+H32</f>
        <v>52346699.05</v>
      </c>
      <c r="E32" s="47">
        <f>E34+E35+E36+E37</f>
        <v>50752667</v>
      </c>
      <c r="F32" s="47">
        <f>F34+F35+F36+F37</f>
        <v>960000</v>
      </c>
      <c r="G32" s="47">
        <f>G34+G35+G36+G37</f>
        <v>0</v>
      </c>
      <c r="H32" s="47">
        <f>H34+H35+H36+H37</f>
        <v>634032.05</v>
      </c>
      <c r="I32" s="47">
        <f>I34+I35+I36+I37</f>
        <v>352632.05</v>
      </c>
      <c r="J32" s="47">
        <f>K32+L32+M32+N32+O32</f>
        <v>55442422</v>
      </c>
      <c r="K32" s="47">
        <f>K34+K35+K36+K37</f>
        <v>53796222</v>
      </c>
      <c r="L32" s="47">
        <f>L34+L35+L36+L37</f>
        <v>1364800</v>
      </c>
      <c r="M32" s="47">
        <f>M34+M35+M36+M37</f>
        <v>0</v>
      </c>
      <c r="N32" s="47">
        <f>N34+N35+N36+N37</f>
        <v>281400</v>
      </c>
      <c r="O32" s="47">
        <f>O34+O35+O36+O37</f>
        <v>0</v>
      </c>
      <c r="P32" s="47">
        <f>Q32+R32+S32+T32+U32</f>
        <v>56056033</v>
      </c>
      <c r="Q32" s="47">
        <f>Q34+Q35+Q36+Q37</f>
        <v>54814633</v>
      </c>
      <c r="R32" s="47">
        <f>R34+R35+R36+R37</f>
        <v>960000</v>
      </c>
      <c r="S32" s="47">
        <f>S34+S35+S36+S37</f>
        <v>0</v>
      </c>
      <c r="T32" s="47">
        <f>T34+T35+T36+T37</f>
        <v>281400</v>
      </c>
      <c r="U32" s="47">
        <f>U34+U35+U36+U37</f>
        <v>0</v>
      </c>
    </row>
    <row r="33" spans="1:21" s="63" customFormat="1" ht="15">
      <c r="A33" s="62" t="s">
        <v>4</v>
      </c>
      <c r="B33" s="48"/>
      <c r="C33" s="4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s="63" customFormat="1" ht="51" customHeight="1">
      <c r="A34" s="62" t="s">
        <v>153</v>
      </c>
      <c r="B34" s="48" t="s">
        <v>154</v>
      </c>
      <c r="C34" s="48" t="s">
        <v>155</v>
      </c>
      <c r="D34" s="47">
        <f>E34+F34+G34+H34</f>
        <v>39340069</v>
      </c>
      <c r="E34" s="47">
        <v>38883000</v>
      </c>
      <c r="F34" s="47">
        <v>0</v>
      </c>
      <c r="G34" s="47">
        <v>0</v>
      </c>
      <c r="H34" s="47">
        <f>200000+I34</f>
        <v>457069</v>
      </c>
      <c r="I34" s="47">
        <v>257069</v>
      </c>
      <c r="J34" s="47">
        <f>K34+L34+M34+N34+O34</f>
        <v>41420600</v>
      </c>
      <c r="K34" s="47">
        <v>41220600</v>
      </c>
      <c r="L34" s="47">
        <v>0</v>
      </c>
      <c r="M34" s="47">
        <v>0</v>
      </c>
      <c r="N34" s="47">
        <v>200000</v>
      </c>
      <c r="O34" s="47">
        <v>0</v>
      </c>
      <c r="P34" s="47">
        <f>Q34+R34+S34+T34+U34</f>
        <v>42202790</v>
      </c>
      <c r="Q34" s="47">
        <v>42002790</v>
      </c>
      <c r="R34" s="47">
        <v>0</v>
      </c>
      <c r="S34" s="47">
        <v>0</v>
      </c>
      <c r="T34" s="47">
        <v>200000</v>
      </c>
      <c r="U34" s="47">
        <v>0</v>
      </c>
    </row>
    <row r="35" spans="1:21" s="63" customFormat="1" ht="63.75" customHeight="1">
      <c r="A35" s="62" t="s">
        <v>156</v>
      </c>
      <c r="B35" s="48" t="s">
        <v>157</v>
      </c>
      <c r="C35" s="48" t="s">
        <v>158</v>
      </c>
      <c r="D35" s="47">
        <f>E35+F35+G35+H35</f>
        <v>1108000</v>
      </c>
      <c r="E35" s="47">
        <v>127000</v>
      </c>
      <c r="F35" s="47">
        <v>960000</v>
      </c>
      <c r="G35" s="47">
        <v>0</v>
      </c>
      <c r="H35" s="47">
        <f>21000+I35</f>
        <v>21000</v>
      </c>
      <c r="I35" s="47">
        <v>0</v>
      </c>
      <c r="J35" s="47">
        <f>K35+L35+M35+N35+O35</f>
        <v>1512800</v>
      </c>
      <c r="K35" s="47">
        <v>127000</v>
      </c>
      <c r="L35" s="47">
        <f>960000+404800</f>
        <v>1364800</v>
      </c>
      <c r="M35" s="47">
        <v>0</v>
      </c>
      <c r="N35" s="47">
        <v>21000</v>
      </c>
      <c r="O35" s="47">
        <v>0</v>
      </c>
      <c r="P35" s="47">
        <f>Q35+R35+S35+T35+U35</f>
        <v>1108000</v>
      </c>
      <c r="Q35" s="47">
        <v>127000</v>
      </c>
      <c r="R35" s="47">
        <v>960000</v>
      </c>
      <c r="S35" s="47">
        <v>0</v>
      </c>
      <c r="T35" s="47">
        <v>21000</v>
      </c>
      <c r="U35" s="47">
        <v>0</v>
      </c>
    </row>
    <row r="36" spans="1:21" s="63" customFormat="1" ht="105" customHeight="1">
      <c r="A36" s="62" t="s">
        <v>159</v>
      </c>
      <c r="B36" s="48" t="s">
        <v>160</v>
      </c>
      <c r="C36" s="48" t="s">
        <v>161</v>
      </c>
      <c r="D36" s="47">
        <f>E36+F36+G36+H36+I36</f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f>K36+L36+M36+N36+O36</f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f>Q36+R36+S36+T36+U36</f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</row>
    <row r="37" spans="1:21" s="63" customFormat="1" ht="96" customHeight="1">
      <c r="A37" s="62" t="s">
        <v>162</v>
      </c>
      <c r="B37" s="48" t="s">
        <v>163</v>
      </c>
      <c r="C37" s="48" t="s">
        <v>164</v>
      </c>
      <c r="D37" s="47">
        <f>E37+F37+G37+H37</f>
        <v>11898630.05</v>
      </c>
      <c r="E37" s="47">
        <v>11742667</v>
      </c>
      <c r="F37" s="47">
        <v>0</v>
      </c>
      <c r="G37" s="47">
        <v>0</v>
      </c>
      <c r="H37" s="47">
        <f>60400+I37</f>
        <v>155963.05</v>
      </c>
      <c r="I37" s="47">
        <v>95563.05</v>
      </c>
      <c r="J37" s="47">
        <f>K37+L37+M37+N37+O37</f>
        <v>12509022</v>
      </c>
      <c r="K37" s="47">
        <v>12448622</v>
      </c>
      <c r="L37" s="47">
        <v>0</v>
      </c>
      <c r="M37" s="47">
        <v>0</v>
      </c>
      <c r="N37" s="47">
        <v>60400</v>
      </c>
      <c r="O37" s="47">
        <v>0</v>
      </c>
      <c r="P37" s="47">
        <f>Q37+R37+S37+T37+U37</f>
        <v>12745243</v>
      </c>
      <c r="Q37" s="47">
        <v>12684843</v>
      </c>
      <c r="R37" s="47">
        <v>0</v>
      </c>
      <c r="S37" s="47">
        <v>0</v>
      </c>
      <c r="T37" s="47">
        <v>60400</v>
      </c>
      <c r="U37" s="47">
        <v>0</v>
      </c>
    </row>
    <row r="38" spans="1:21" s="63" customFormat="1" ht="64.5" customHeight="1">
      <c r="A38" s="62" t="s">
        <v>165</v>
      </c>
      <c r="B38" s="48" t="s">
        <v>166</v>
      </c>
      <c r="C38" s="48" t="s">
        <v>167</v>
      </c>
      <c r="D38" s="47">
        <f>E38+F38+G38+H38</f>
        <v>0</v>
      </c>
      <c r="E38" s="47">
        <f>E40+E41</f>
        <v>0</v>
      </c>
      <c r="F38" s="47">
        <f>F40+F41</f>
        <v>0</v>
      </c>
      <c r="G38" s="47">
        <f>G40+G41</f>
        <v>0</v>
      </c>
      <c r="H38" s="47">
        <f>H40+H41</f>
        <v>0</v>
      </c>
      <c r="I38" s="47">
        <f>I40+I41</f>
        <v>0</v>
      </c>
      <c r="J38" s="47">
        <f>K38+L38+M38+N38+O38</f>
        <v>0</v>
      </c>
      <c r="K38" s="47">
        <f>K40+K41</f>
        <v>0</v>
      </c>
      <c r="L38" s="47">
        <f>L40+L41</f>
        <v>0</v>
      </c>
      <c r="M38" s="47">
        <f>M40+M41</f>
        <v>0</v>
      </c>
      <c r="N38" s="47">
        <f>N40+N41</f>
        <v>0</v>
      </c>
      <c r="O38" s="47">
        <f>O40+O41</f>
        <v>0</v>
      </c>
      <c r="P38" s="47">
        <f>Q38+R38+S38+T38+U38</f>
        <v>0</v>
      </c>
      <c r="Q38" s="47">
        <f>Q40+Q41</f>
        <v>0</v>
      </c>
      <c r="R38" s="47">
        <f>R40+R41</f>
        <v>0</v>
      </c>
      <c r="S38" s="47">
        <f>S40+S41</f>
        <v>0</v>
      </c>
      <c r="T38" s="47">
        <f>T40+T41</f>
        <v>0</v>
      </c>
      <c r="U38" s="47">
        <f>U40+U41</f>
        <v>0</v>
      </c>
    </row>
    <row r="39" spans="1:21" s="63" customFormat="1" ht="39.75" customHeight="1">
      <c r="A39" s="62" t="s">
        <v>4</v>
      </c>
      <c r="B39" s="48"/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s="63" customFormat="1" ht="63.75" customHeight="1">
      <c r="A40" s="62" t="s">
        <v>168</v>
      </c>
      <c r="B40" s="48" t="s">
        <v>169</v>
      </c>
      <c r="C40" s="48" t="s">
        <v>170</v>
      </c>
      <c r="D40" s="47">
        <f aca="true" t="shared" si="0" ref="D40:D47">E40+F40+G40+H40+I40</f>
        <v>0</v>
      </c>
      <c r="E40" s="47">
        <f aca="true" t="shared" si="1" ref="E40:U40">F40+G40+H40+I40+J40</f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  <c r="U40" s="47">
        <f t="shared" si="1"/>
        <v>0</v>
      </c>
    </row>
    <row r="41" spans="1:21" s="63" customFormat="1" ht="15">
      <c r="A41" s="62" t="s">
        <v>171</v>
      </c>
      <c r="B41" s="48" t="s">
        <v>172</v>
      </c>
      <c r="C41" s="48" t="s">
        <v>173</v>
      </c>
      <c r="D41" s="47">
        <f t="shared" si="0"/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f>K41+L41+M41+N41+O41</f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f>Q41+R41+S41+T41+U41</f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</row>
    <row r="42" spans="1:21" s="63" customFormat="1" ht="15">
      <c r="A42" s="62" t="s">
        <v>21</v>
      </c>
      <c r="B42" s="48" t="s">
        <v>21</v>
      </c>
      <c r="C42" s="48"/>
      <c r="D42" s="47">
        <f t="shared" si="0"/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f>K42+L42+M42+N42+O42</f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f>Q42+R42+S42+T42+U42</f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</row>
    <row r="43" spans="1:21" s="63" customFormat="1" ht="30">
      <c r="A43" s="62" t="s">
        <v>174</v>
      </c>
      <c r="B43" s="48" t="s">
        <v>175</v>
      </c>
      <c r="C43" s="48" t="s">
        <v>176</v>
      </c>
      <c r="D43" s="47">
        <f>E43+F43+G43+H43</f>
        <v>29100</v>
      </c>
      <c r="E43" s="47">
        <f>E45+E46+E47</f>
        <v>9100</v>
      </c>
      <c r="F43" s="47">
        <f>F45+F46+F47</f>
        <v>0</v>
      </c>
      <c r="G43" s="47">
        <f>G45+G46+G47</f>
        <v>0</v>
      </c>
      <c r="H43" s="47">
        <f>H45+H46+H47</f>
        <v>20000</v>
      </c>
      <c r="I43" s="47">
        <f>I45+I46+I47</f>
        <v>0</v>
      </c>
      <c r="J43" s="47">
        <f>K43+L43+M43+N43+O43</f>
        <v>29100</v>
      </c>
      <c r="K43" s="47">
        <f>K45+K46+K47</f>
        <v>9100</v>
      </c>
      <c r="L43" s="47">
        <f>L45+L46+L47</f>
        <v>0</v>
      </c>
      <c r="M43" s="47">
        <f>M45+M46+M47</f>
        <v>0</v>
      </c>
      <c r="N43" s="47">
        <f>N45+N46+N47</f>
        <v>20000</v>
      </c>
      <c r="O43" s="47">
        <f>O45+O46+O47</f>
        <v>0</v>
      </c>
      <c r="P43" s="47">
        <f>Q43+R43+S43+T43+U43</f>
        <v>29100</v>
      </c>
      <c r="Q43" s="47">
        <f>Q45+Q46+Q47</f>
        <v>9100</v>
      </c>
      <c r="R43" s="47">
        <f>R45+R46+R47</f>
        <v>0</v>
      </c>
      <c r="S43" s="47">
        <f>S45+S46+S47</f>
        <v>0</v>
      </c>
      <c r="T43" s="47">
        <f>T45+T46+T47</f>
        <v>20000</v>
      </c>
      <c r="U43" s="47">
        <f>U45+U46+U47</f>
        <v>0</v>
      </c>
    </row>
    <row r="44" spans="1:21" s="63" customFormat="1" ht="15">
      <c r="A44" s="62" t="s">
        <v>4</v>
      </c>
      <c r="B44" s="48"/>
      <c r="C44" s="4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s="63" customFormat="1" ht="45">
      <c r="A45" s="62" t="s">
        <v>177</v>
      </c>
      <c r="B45" s="48" t="s">
        <v>178</v>
      </c>
      <c r="C45" s="48" t="s">
        <v>179</v>
      </c>
      <c r="D45" s="47">
        <f t="shared" si="0"/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f>K45+L45+M45+N45+O45</f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f>Q45+R45+S45+T45+U45</f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</row>
    <row r="46" spans="1:21" s="63" customFormat="1" ht="15">
      <c r="A46" s="62" t="s">
        <v>180</v>
      </c>
      <c r="B46" s="48" t="s">
        <v>181</v>
      </c>
      <c r="C46" s="48" t="s">
        <v>182</v>
      </c>
      <c r="D46" s="47">
        <f t="shared" si="0"/>
        <v>29100</v>
      </c>
      <c r="E46" s="47">
        <v>9100</v>
      </c>
      <c r="F46" s="47">
        <v>0</v>
      </c>
      <c r="G46" s="47">
        <v>0</v>
      </c>
      <c r="H46" s="47">
        <f>20000+I46</f>
        <v>20000</v>
      </c>
      <c r="I46" s="47">
        <v>0</v>
      </c>
      <c r="J46" s="47">
        <f>K46+L46+M46+N46+O46</f>
        <v>29100</v>
      </c>
      <c r="K46" s="47">
        <v>9100</v>
      </c>
      <c r="L46" s="47">
        <v>0</v>
      </c>
      <c r="M46" s="47">
        <v>0</v>
      </c>
      <c r="N46" s="47">
        <v>20000</v>
      </c>
      <c r="O46" s="47">
        <v>0</v>
      </c>
      <c r="P46" s="47">
        <f>Q46+R46+S46+T46+U46</f>
        <v>29100</v>
      </c>
      <c r="Q46" s="47">
        <v>9100</v>
      </c>
      <c r="R46" s="47">
        <v>0</v>
      </c>
      <c r="S46" s="47">
        <v>0</v>
      </c>
      <c r="T46" s="47">
        <v>20000</v>
      </c>
      <c r="U46" s="47">
        <v>0</v>
      </c>
    </row>
    <row r="47" spans="1:21" s="63" customFormat="1" ht="15">
      <c r="A47" s="62" t="s">
        <v>183</v>
      </c>
      <c r="B47" s="48" t="s">
        <v>184</v>
      </c>
      <c r="C47" s="48" t="s">
        <v>185</v>
      </c>
      <c r="D47" s="47">
        <f t="shared" si="0"/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f>K47+L47+M47+N47+O47</f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f>Q47+R47+S47+T47+U47</f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</row>
    <row r="48" spans="1:21" s="63" customFormat="1" ht="15">
      <c r="A48" s="102" t="s">
        <v>251</v>
      </c>
      <c r="B48" s="100" t="s">
        <v>186</v>
      </c>
      <c r="C48" s="100"/>
      <c r="D48" s="99">
        <f>E48+F48+G48+H48+I48</f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f>K48+L48+M48+N48+O48</f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f>Q48+R48+S48+T48+U48</f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</row>
    <row r="49" spans="1:21" s="63" customFormat="1" ht="15">
      <c r="A49" s="103"/>
      <c r="B49" s="100"/>
      <c r="C49" s="100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1:21" s="63" customFormat="1" ht="15">
      <c r="A50" s="103"/>
      <c r="B50" s="100"/>
      <c r="C50" s="100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1:21" s="63" customFormat="1" ht="45">
      <c r="A51" s="62" t="s">
        <v>187</v>
      </c>
      <c r="B51" s="48" t="s">
        <v>188</v>
      </c>
      <c r="C51" s="48"/>
      <c r="D51" s="47">
        <f>E51+F51+G51+H51+I51</f>
        <v>24000</v>
      </c>
      <c r="E51" s="47">
        <v>24000</v>
      </c>
      <c r="F51" s="47">
        <v>0</v>
      </c>
      <c r="G51" s="47">
        <v>0</v>
      </c>
      <c r="H51" s="47">
        <v>0</v>
      </c>
      <c r="I51" s="47">
        <v>0</v>
      </c>
      <c r="J51" s="47">
        <f>K51+L51+M51+N51+O51</f>
        <v>24000</v>
      </c>
      <c r="K51" s="47">
        <v>24000</v>
      </c>
      <c r="L51" s="47">
        <v>0</v>
      </c>
      <c r="M51" s="47">
        <v>0</v>
      </c>
      <c r="N51" s="47">
        <v>0</v>
      </c>
      <c r="O51" s="47">
        <v>0</v>
      </c>
      <c r="P51" s="47">
        <f>Q51+R51+S51+T51+U51</f>
        <v>24000</v>
      </c>
      <c r="Q51" s="47">
        <v>24000</v>
      </c>
      <c r="R51" s="47">
        <v>0</v>
      </c>
      <c r="S51" s="47">
        <v>0</v>
      </c>
      <c r="T51" s="47">
        <v>0</v>
      </c>
      <c r="U51" s="47">
        <v>0</v>
      </c>
    </row>
    <row r="52" spans="1:21" s="63" customFormat="1" ht="30">
      <c r="A52" s="62" t="s">
        <v>189</v>
      </c>
      <c r="B52" s="48" t="s">
        <v>190</v>
      </c>
      <c r="C52" s="48" t="s">
        <v>126</v>
      </c>
      <c r="D52" s="47">
        <f>E52+F52+G52+H52</f>
        <v>9652310.86</v>
      </c>
      <c r="E52" s="47">
        <f>E53+E54+E55+E56+E57+E58+E59+E60+E61</f>
        <v>5822523</v>
      </c>
      <c r="F52" s="47">
        <f>F53+F54+F55+F56+F57+F58+F59+F60+F61</f>
        <v>200000</v>
      </c>
      <c r="G52" s="47">
        <f>G53+G54+G55+G56+G57+G58+G59+G60+G61</f>
        <v>0</v>
      </c>
      <c r="H52" s="47">
        <f>H53+H54+H55+H56+H57+H58+H59+H60+H61</f>
        <v>3629787.8600000003</v>
      </c>
      <c r="I52" s="47">
        <f>I53+I54+I55+I56+I57+I58+I59+I60+I61</f>
        <v>2618787.8600000003</v>
      </c>
      <c r="J52" s="47">
        <f>K52+L52+M52+N52+O52</f>
        <v>6997718</v>
      </c>
      <c r="K52" s="47">
        <f>K53+K54+K55+K56+K57+K58+K59+K60+K61</f>
        <v>5954718</v>
      </c>
      <c r="L52" s="47">
        <f>L53+L54+L55+L56+L57+L58+L59+L60+L61</f>
        <v>0</v>
      </c>
      <c r="M52" s="47">
        <f>M53+M54+M55+M56+M57+M58+M59+M60+M61</f>
        <v>0</v>
      </c>
      <c r="N52" s="47">
        <f>N53+N54+N55+N56+N57+N58+N59+N60+N61</f>
        <v>1043000</v>
      </c>
      <c r="O52" s="47">
        <f>O53+O54+O55+O56+O57+O58+O59+O60+O61</f>
        <v>0</v>
      </c>
      <c r="P52" s="47">
        <f>Q52+R52+S52+T52+U52</f>
        <v>7013927</v>
      </c>
      <c r="Q52" s="47">
        <f>Q53+Q54+Q55+Q56+Q57+Q58+Q59+Q60+Q61</f>
        <v>6080927</v>
      </c>
      <c r="R52" s="47">
        <f>R53+R54+R55+R56+R57+R58+R59+R60+R61</f>
        <v>0</v>
      </c>
      <c r="S52" s="47">
        <f>S53+S54+S55+S56+S57+S58+S59+S60+S61</f>
        <v>0</v>
      </c>
      <c r="T52" s="47">
        <f>T53+T54+T55+T56+T57+T58+T59+T60+T61</f>
        <v>933000</v>
      </c>
      <c r="U52" s="47">
        <f>U53+U54+U55+U56+U57+U58+U59+U60+U61</f>
        <v>0</v>
      </c>
    </row>
    <row r="53" spans="1:21" s="63" customFormat="1" ht="15">
      <c r="A53" s="62" t="s">
        <v>191</v>
      </c>
      <c r="B53" s="48" t="s">
        <v>192</v>
      </c>
      <c r="C53" s="48" t="s">
        <v>193</v>
      </c>
      <c r="D53" s="47">
        <f aca="true" t="shared" si="2" ref="D53:D71">E53+F53+G53+H53+I53</f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 aca="true" t="shared" si="3" ref="J53:J62">K53+L53+M53+N53+O53</f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f aca="true" t="shared" si="4" ref="P53:P62">Q53+R53+S53+T53+U53</f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</row>
    <row r="54" spans="1:21" s="63" customFormat="1" ht="15">
      <c r="A54" s="62" t="s">
        <v>191</v>
      </c>
      <c r="B54" s="48" t="s">
        <v>194</v>
      </c>
      <c r="C54" s="48" t="s">
        <v>195</v>
      </c>
      <c r="D54" s="47">
        <f>E54+F54+G54+H54</f>
        <v>353000</v>
      </c>
      <c r="E54" s="47">
        <f>10000+319000</f>
        <v>329000</v>
      </c>
      <c r="F54" s="47">
        <v>0</v>
      </c>
      <c r="G54" s="47">
        <v>0</v>
      </c>
      <c r="H54" s="47">
        <f>0+I54</f>
        <v>24000</v>
      </c>
      <c r="I54" s="47">
        <v>24000</v>
      </c>
      <c r="J54" s="47">
        <f t="shared" si="3"/>
        <v>329000</v>
      </c>
      <c r="K54" s="47">
        <f>10000+319000</f>
        <v>329000</v>
      </c>
      <c r="L54" s="47">
        <v>0</v>
      </c>
      <c r="M54" s="47">
        <v>0</v>
      </c>
      <c r="N54" s="47">
        <v>0</v>
      </c>
      <c r="O54" s="47">
        <v>0</v>
      </c>
      <c r="P54" s="47">
        <f t="shared" si="4"/>
        <v>329000</v>
      </c>
      <c r="Q54" s="47">
        <f>10000+319000</f>
        <v>329000</v>
      </c>
      <c r="R54" s="47">
        <v>0</v>
      </c>
      <c r="S54" s="47">
        <v>0</v>
      </c>
      <c r="T54" s="47">
        <v>0</v>
      </c>
      <c r="U54" s="47">
        <v>0</v>
      </c>
    </row>
    <row r="55" spans="1:21" s="63" customFormat="1" ht="15">
      <c r="A55" s="62" t="s">
        <v>196</v>
      </c>
      <c r="B55" s="48" t="s">
        <v>197</v>
      </c>
      <c r="C55" s="48" t="s">
        <v>195</v>
      </c>
      <c r="D55" s="47">
        <f>E55+F55+G55+H55</f>
        <v>103500</v>
      </c>
      <c r="E55" s="47">
        <v>0</v>
      </c>
      <c r="F55" s="47">
        <v>0</v>
      </c>
      <c r="G55" s="47">
        <v>0</v>
      </c>
      <c r="H55" s="47">
        <f>3000+I55</f>
        <v>103500</v>
      </c>
      <c r="I55" s="47">
        <v>100500</v>
      </c>
      <c r="J55" s="47">
        <f t="shared" si="3"/>
        <v>3000</v>
      </c>
      <c r="K55" s="47">
        <v>0</v>
      </c>
      <c r="L55" s="47">
        <v>0</v>
      </c>
      <c r="M55" s="47">
        <v>0</v>
      </c>
      <c r="N55" s="47">
        <v>3000</v>
      </c>
      <c r="O55" s="47">
        <v>0</v>
      </c>
      <c r="P55" s="47">
        <f t="shared" si="4"/>
        <v>3000</v>
      </c>
      <c r="Q55" s="47">
        <v>0</v>
      </c>
      <c r="R55" s="47">
        <v>0</v>
      </c>
      <c r="S55" s="47">
        <v>0</v>
      </c>
      <c r="T55" s="47">
        <v>3000</v>
      </c>
      <c r="U55" s="47">
        <v>0</v>
      </c>
    </row>
    <row r="56" spans="1:21" s="63" customFormat="1" ht="15">
      <c r="A56" s="62" t="s">
        <v>198</v>
      </c>
      <c r="B56" s="48" t="s">
        <v>199</v>
      </c>
      <c r="C56" s="48" t="s">
        <v>195</v>
      </c>
      <c r="D56" s="47">
        <f>E56+F56+G56+H56</f>
        <v>3132230</v>
      </c>
      <c r="E56" s="47">
        <v>2873230</v>
      </c>
      <c r="F56" s="47">
        <v>0</v>
      </c>
      <c r="G56" s="47">
        <v>0</v>
      </c>
      <c r="H56" s="47">
        <f>259000+I56</f>
        <v>259000</v>
      </c>
      <c r="I56" s="47">
        <v>0</v>
      </c>
      <c r="J56" s="47">
        <f t="shared" si="3"/>
        <v>3264400</v>
      </c>
      <c r="K56" s="47">
        <v>3005400</v>
      </c>
      <c r="L56" s="47">
        <v>0</v>
      </c>
      <c r="M56" s="47">
        <v>0</v>
      </c>
      <c r="N56" s="47">
        <v>259000</v>
      </c>
      <c r="O56" s="47">
        <v>0</v>
      </c>
      <c r="P56" s="47">
        <f t="shared" si="4"/>
        <v>3390600</v>
      </c>
      <c r="Q56" s="47">
        <v>3131600</v>
      </c>
      <c r="R56" s="47">
        <v>0</v>
      </c>
      <c r="S56" s="47">
        <v>0</v>
      </c>
      <c r="T56" s="47">
        <v>259000</v>
      </c>
      <c r="U56" s="47">
        <v>0</v>
      </c>
    </row>
    <row r="57" spans="1:21" s="63" customFormat="1" ht="30">
      <c r="A57" s="62" t="s">
        <v>200</v>
      </c>
      <c r="B57" s="48" t="s">
        <v>201</v>
      </c>
      <c r="C57" s="48" t="s">
        <v>195</v>
      </c>
      <c r="D57" s="47">
        <f t="shared" si="2"/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 t="shared" si="3"/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f t="shared" si="4"/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</row>
    <row r="58" spans="1:21" s="63" customFormat="1" ht="30">
      <c r="A58" s="62" t="s">
        <v>202</v>
      </c>
      <c r="B58" s="48" t="s">
        <v>203</v>
      </c>
      <c r="C58" s="48" t="s">
        <v>195</v>
      </c>
      <c r="D58" s="47">
        <f>E58+F58+G58+H58</f>
        <v>1509386.4</v>
      </c>
      <c r="E58" s="47">
        <v>1109386.4</v>
      </c>
      <c r="F58" s="47">
        <v>200000</v>
      </c>
      <c r="G58" s="47">
        <v>0</v>
      </c>
      <c r="H58" s="47">
        <f>200000+I58</f>
        <v>200000</v>
      </c>
      <c r="I58" s="47">
        <v>0</v>
      </c>
      <c r="J58" s="47">
        <f t="shared" si="3"/>
        <v>1309386.4</v>
      </c>
      <c r="K58" s="47">
        <v>1109386.4</v>
      </c>
      <c r="L58" s="47">
        <v>0</v>
      </c>
      <c r="M58" s="47">
        <v>0</v>
      </c>
      <c r="N58" s="47">
        <f>200000</f>
        <v>200000</v>
      </c>
      <c r="O58" s="47">
        <v>0</v>
      </c>
      <c r="P58" s="47">
        <f t="shared" si="4"/>
        <v>1309386.4</v>
      </c>
      <c r="Q58" s="47">
        <v>1109386.4</v>
      </c>
      <c r="R58" s="47">
        <v>0</v>
      </c>
      <c r="S58" s="47">
        <v>0</v>
      </c>
      <c r="T58" s="47">
        <v>200000</v>
      </c>
      <c r="U58" s="47">
        <v>0</v>
      </c>
    </row>
    <row r="59" spans="1:21" s="63" customFormat="1" ht="15">
      <c r="A59" s="62" t="s">
        <v>204</v>
      </c>
      <c r="B59" s="48" t="s">
        <v>205</v>
      </c>
      <c r="C59" s="48" t="s">
        <v>195</v>
      </c>
      <c r="D59" s="47">
        <f>E59+F59+G59+H59</f>
        <v>2244808.41</v>
      </c>
      <c r="E59" s="47">
        <v>992900</v>
      </c>
      <c r="F59" s="47">
        <v>0</v>
      </c>
      <c r="G59" s="47">
        <v>0</v>
      </c>
      <c r="H59" s="47">
        <f>215000+28000+50000+I59</f>
        <v>1251908.4100000001</v>
      </c>
      <c r="I59" s="47">
        <v>958908.41</v>
      </c>
      <c r="J59" s="47">
        <f t="shared" si="3"/>
        <v>1317900</v>
      </c>
      <c r="K59" s="47">
        <v>992900</v>
      </c>
      <c r="L59" s="47">
        <v>0</v>
      </c>
      <c r="M59" s="47">
        <v>0</v>
      </c>
      <c r="N59" s="47">
        <f>215000+45000+65000</f>
        <v>325000</v>
      </c>
      <c r="O59" s="47">
        <v>0</v>
      </c>
      <c r="P59" s="47">
        <f t="shared" si="4"/>
        <v>1207900</v>
      </c>
      <c r="Q59" s="47">
        <v>992900</v>
      </c>
      <c r="R59" s="47">
        <v>0</v>
      </c>
      <c r="S59" s="47">
        <v>0</v>
      </c>
      <c r="T59" s="47">
        <f>215000</f>
        <v>215000</v>
      </c>
      <c r="U59" s="47">
        <v>0</v>
      </c>
    </row>
    <row r="60" spans="1:21" s="63" customFormat="1" ht="30">
      <c r="A60" s="62" t="s">
        <v>206</v>
      </c>
      <c r="B60" s="48" t="s">
        <v>207</v>
      </c>
      <c r="C60" s="48" t="s">
        <v>195</v>
      </c>
      <c r="D60" s="47">
        <f>E60+F60+G60+H60</f>
        <v>1271000</v>
      </c>
      <c r="E60" s="47">
        <v>330000</v>
      </c>
      <c r="F60" s="47">
        <v>0</v>
      </c>
      <c r="G60" s="47">
        <v>0</v>
      </c>
      <c r="H60" s="47">
        <f>65000+8000+I60</f>
        <v>941000</v>
      </c>
      <c r="I60" s="47">
        <v>868000</v>
      </c>
      <c r="J60" s="47">
        <f t="shared" si="3"/>
        <v>403000</v>
      </c>
      <c r="K60" s="47">
        <v>330000</v>
      </c>
      <c r="L60" s="47">
        <v>0</v>
      </c>
      <c r="M60" s="47">
        <v>0</v>
      </c>
      <c r="N60" s="47">
        <f>65000+8000</f>
        <v>73000</v>
      </c>
      <c r="O60" s="47">
        <v>0</v>
      </c>
      <c r="P60" s="47">
        <f t="shared" si="4"/>
        <v>403000</v>
      </c>
      <c r="Q60" s="47">
        <v>330000</v>
      </c>
      <c r="R60" s="47">
        <v>0</v>
      </c>
      <c r="S60" s="47">
        <v>0</v>
      </c>
      <c r="T60" s="47">
        <f>65000+8000</f>
        <v>73000</v>
      </c>
      <c r="U60" s="47">
        <v>0</v>
      </c>
    </row>
    <row r="61" spans="1:21" s="63" customFormat="1" ht="30">
      <c r="A61" s="62" t="s">
        <v>208</v>
      </c>
      <c r="B61" s="48" t="s">
        <v>209</v>
      </c>
      <c r="C61" s="48" t="s">
        <v>195</v>
      </c>
      <c r="D61" s="47">
        <f>E61+F61+G61+H61</f>
        <v>1038386.0499999999</v>
      </c>
      <c r="E61" s="47">
        <v>188006.6</v>
      </c>
      <c r="F61" s="47">
        <v>0</v>
      </c>
      <c r="G61" s="47">
        <v>0</v>
      </c>
      <c r="H61" s="47">
        <f>183000+I61</f>
        <v>850379.45</v>
      </c>
      <c r="I61" s="47">
        <f>605879.45+61500</f>
        <v>667379.45</v>
      </c>
      <c r="J61" s="47">
        <f t="shared" si="3"/>
        <v>371031.6</v>
      </c>
      <c r="K61" s="47">
        <v>188031.6</v>
      </c>
      <c r="L61" s="47">
        <v>0</v>
      </c>
      <c r="M61" s="47">
        <v>0</v>
      </c>
      <c r="N61" s="47">
        <v>183000</v>
      </c>
      <c r="O61" s="47">
        <v>0</v>
      </c>
      <c r="P61" s="47">
        <f t="shared" si="4"/>
        <v>371040.6</v>
      </c>
      <c r="Q61" s="47">
        <v>188040.6</v>
      </c>
      <c r="R61" s="47">
        <v>0</v>
      </c>
      <c r="S61" s="47">
        <v>0</v>
      </c>
      <c r="T61" s="47">
        <v>183000</v>
      </c>
      <c r="U61" s="47">
        <v>0</v>
      </c>
    </row>
    <row r="62" spans="1:21" s="63" customFormat="1" ht="30">
      <c r="A62" s="62" t="s">
        <v>210</v>
      </c>
      <c r="B62" s="48" t="s">
        <v>167</v>
      </c>
      <c r="C62" s="48" t="s">
        <v>126</v>
      </c>
      <c r="D62" s="47">
        <f t="shared" si="2"/>
        <v>0</v>
      </c>
      <c r="E62" s="47">
        <f>E64+E65</f>
        <v>0</v>
      </c>
      <c r="F62" s="47">
        <f>F64+F65</f>
        <v>0</v>
      </c>
      <c r="G62" s="47">
        <f>G64+G65</f>
        <v>0</v>
      </c>
      <c r="H62" s="47">
        <f>H64+H65</f>
        <v>0</v>
      </c>
      <c r="I62" s="47">
        <f>I64+I65</f>
        <v>0</v>
      </c>
      <c r="J62" s="47">
        <f t="shared" si="3"/>
        <v>0</v>
      </c>
      <c r="K62" s="47">
        <f>K64+K65</f>
        <v>0</v>
      </c>
      <c r="L62" s="47">
        <f>L64+L65</f>
        <v>0</v>
      </c>
      <c r="M62" s="47">
        <f>M64+M65</f>
        <v>0</v>
      </c>
      <c r="N62" s="47">
        <f>N64+N65</f>
        <v>0</v>
      </c>
      <c r="O62" s="47">
        <f>O64+O65</f>
        <v>0</v>
      </c>
      <c r="P62" s="47">
        <f t="shared" si="4"/>
        <v>0</v>
      </c>
      <c r="Q62" s="47">
        <f>Q64+Q65</f>
        <v>0</v>
      </c>
      <c r="R62" s="47">
        <f>R64+R65</f>
        <v>0</v>
      </c>
      <c r="S62" s="47">
        <f>S64+S65</f>
        <v>0</v>
      </c>
      <c r="T62" s="47">
        <f>T64+T65</f>
        <v>0</v>
      </c>
      <c r="U62" s="47">
        <f>U64+U65</f>
        <v>0</v>
      </c>
    </row>
    <row r="63" spans="1:21" s="63" customFormat="1" ht="15">
      <c r="A63" s="62" t="s">
        <v>4</v>
      </c>
      <c r="B63" s="48"/>
      <c r="C63" s="48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s="63" customFormat="1" ht="15">
      <c r="A64" s="62" t="s">
        <v>211</v>
      </c>
      <c r="B64" s="48" t="s">
        <v>212</v>
      </c>
      <c r="C64" s="48"/>
      <c r="D64" s="47">
        <f t="shared" si="2"/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f>K64+L64+M64+N64+O64</f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f>Q64+R64+S64+T64+U64</f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</row>
    <row r="65" spans="1:21" s="63" customFormat="1" ht="15">
      <c r="A65" s="62" t="s">
        <v>213</v>
      </c>
      <c r="B65" s="48" t="s">
        <v>214</v>
      </c>
      <c r="C65" s="48"/>
      <c r="D65" s="47">
        <f t="shared" si="2"/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f>K65+L65+M65+N65+O65</f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f>Q65+R65+S65+T65+U65</f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</row>
    <row r="66" spans="1:21" s="63" customFormat="1" ht="30">
      <c r="A66" s="62" t="s">
        <v>215</v>
      </c>
      <c r="B66" s="48" t="s">
        <v>216</v>
      </c>
      <c r="C66" s="48"/>
      <c r="D66" s="47">
        <f t="shared" si="2"/>
        <v>0</v>
      </c>
      <c r="E66" s="47">
        <f>E68+E69</f>
        <v>0</v>
      </c>
      <c r="F66" s="47">
        <f>F68+F69</f>
        <v>0</v>
      </c>
      <c r="G66" s="47">
        <v>0</v>
      </c>
      <c r="H66" s="47">
        <f>H68+H69</f>
        <v>0</v>
      </c>
      <c r="I66" s="47">
        <f>I68+I69</f>
        <v>0</v>
      </c>
      <c r="J66" s="47">
        <f>K66+L66+M66+N66+O66</f>
        <v>0</v>
      </c>
      <c r="K66" s="47">
        <f>K68+K69</f>
        <v>0</v>
      </c>
      <c r="L66" s="47">
        <f>L68+L69</f>
        <v>0</v>
      </c>
      <c r="M66" s="47">
        <v>0</v>
      </c>
      <c r="N66" s="47">
        <f>N68+N69</f>
        <v>0</v>
      </c>
      <c r="O66" s="47">
        <f>O68+O69</f>
        <v>0</v>
      </c>
      <c r="P66" s="47">
        <f>Q66+R66+S66+T66+U66</f>
        <v>0</v>
      </c>
      <c r="Q66" s="47">
        <f>Q68+Q69</f>
        <v>0</v>
      </c>
      <c r="R66" s="47">
        <f>R68+R69</f>
        <v>0</v>
      </c>
      <c r="S66" s="47">
        <v>0</v>
      </c>
      <c r="T66" s="47">
        <f>T68+T69</f>
        <v>0</v>
      </c>
      <c r="U66" s="47">
        <f>U68+U69</f>
        <v>0</v>
      </c>
    </row>
    <row r="67" spans="1:21" s="63" customFormat="1" ht="15">
      <c r="A67" s="62" t="s">
        <v>4</v>
      </c>
      <c r="B67" s="48"/>
      <c r="C67" s="48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s="63" customFormat="1" ht="15">
      <c r="A68" s="62" t="s">
        <v>217</v>
      </c>
      <c r="B68" s="48" t="s">
        <v>218</v>
      </c>
      <c r="C68" s="48"/>
      <c r="D68" s="47">
        <f t="shared" si="2"/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f>K68+L68+M68+N68+O68</f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f>Q68+R68+S68+T68+U68</f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</row>
    <row r="69" spans="1:21" s="63" customFormat="1" ht="15">
      <c r="A69" s="62" t="s">
        <v>219</v>
      </c>
      <c r="B69" s="48" t="s">
        <v>220</v>
      </c>
      <c r="C69" s="48"/>
      <c r="D69" s="47">
        <f t="shared" si="2"/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f>K69+L69+M69+N69+O69</f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f>Q69+R69+S69+T69+U69</f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</row>
    <row r="70" spans="1:21" s="63" customFormat="1" ht="30">
      <c r="A70" s="62" t="s">
        <v>221</v>
      </c>
      <c r="B70" s="48" t="s">
        <v>222</v>
      </c>
      <c r="C70" s="48" t="s">
        <v>126</v>
      </c>
      <c r="D70" s="47">
        <f t="shared" si="2"/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f>K70+L70+M70+N70+O70</f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f>Q70+R70+S70+T70+U70</f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</row>
    <row r="71" spans="1:21" s="63" customFormat="1" ht="30">
      <c r="A71" s="62" t="s">
        <v>223</v>
      </c>
      <c r="B71" s="48" t="s">
        <v>224</v>
      </c>
      <c r="C71" s="48" t="s">
        <v>126</v>
      </c>
      <c r="D71" s="47">
        <f t="shared" si="2"/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f>K71+L71+M71+N71+O71</f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f>Q71+R71+S71+T71+U71</f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</row>
  </sheetData>
  <sheetProtection/>
  <mergeCells count="51">
    <mergeCell ref="D5:I5"/>
    <mergeCell ref="J5:O5"/>
    <mergeCell ref="P5:U5"/>
    <mergeCell ref="Q48:Q50"/>
    <mergeCell ref="R48:R50"/>
    <mergeCell ref="S48:S50"/>
    <mergeCell ref="T48:T50"/>
    <mergeCell ref="N48:N50"/>
    <mergeCell ref="O48:O50"/>
    <mergeCell ref="P48:P50"/>
    <mergeCell ref="A3:U3"/>
    <mergeCell ref="U48:U50"/>
    <mergeCell ref="A5:A9"/>
    <mergeCell ref="B5:B9"/>
    <mergeCell ref="C5:C9"/>
    <mergeCell ref="P6:U6"/>
    <mergeCell ref="P7:P9"/>
    <mergeCell ref="Q7:U7"/>
    <mergeCell ref="Q8:Q9"/>
    <mergeCell ref="R8:R9"/>
    <mergeCell ref="S8:S9"/>
    <mergeCell ref="T8:U8"/>
    <mergeCell ref="L8:L9"/>
    <mergeCell ref="M8:M9"/>
    <mergeCell ref="N8:O8"/>
    <mergeCell ref="J48:J50"/>
    <mergeCell ref="K48:K50"/>
    <mergeCell ref="L48:L50"/>
    <mergeCell ref="M48:M50"/>
    <mergeCell ref="A48:A50"/>
    <mergeCell ref="F48:F50"/>
    <mergeCell ref="G48:G50"/>
    <mergeCell ref="H48:H50"/>
    <mergeCell ref="D48:D50"/>
    <mergeCell ref="E48:E50"/>
    <mergeCell ref="I48:I50"/>
    <mergeCell ref="B48:B50"/>
    <mergeCell ref="C48:C50"/>
    <mergeCell ref="F8:F9"/>
    <mergeCell ref="G8:G9"/>
    <mergeCell ref="H8:I8"/>
    <mergeCell ref="A1:U1"/>
    <mergeCell ref="A2:U2"/>
    <mergeCell ref="D6:I6"/>
    <mergeCell ref="D7:D9"/>
    <mergeCell ref="E7:I7"/>
    <mergeCell ref="E8:E9"/>
    <mergeCell ref="J6:O6"/>
    <mergeCell ref="J7:J9"/>
    <mergeCell ref="K7:O7"/>
    <mergeCell ref="K8:K9"/>
  </mergeCells>
  <hyperlinks>
    <hyperlink ref="F8" r:id="rId1" display="consultantplus://offline/ref=2BD9ADE97E5AAAF9D45C67B2A717F83CF6205C1DBC8B76457241EB69EB535FF5545C2B5AF76B6DvBI"/>
    <hyperlink ref="L8" r:id="rId2" display="consultantplus://offline/ref=2BD9ADE97E5AAAF9D45C67B2A717F83CF6205C1DBC8B76457241EB69EB535FF5545C2B5AF76B6DvBI"/>
    <hyperlink ref="R8" r:id="rId3" display="consultantplus://offline/ref=2BD9ADE97E5AAAF9D45C67B2A717F83CF6205C1DBC8B76457241EB69EB535FF5545C2B5AF76B6DvB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4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27.7109375" style="0" customWidth="1"/>
    <col min="4" max="4" width="15.57421875" style="0" customWidth="1"/>
    <col min="5" max="5" width="18.00390625" style="0" customWidth="1"/>
    <col min="6" max="6" width="16.00390625" style="0" customWidth="1"/>
    <col min="7" max="7" width="20.57421875" style="0" customWidth="1"/>
    <col min="8" max="8" width="13.57421875" style="0" customWidth="1"/>
    <col min="9" max="9" width="14.00390625" style="0" customWidth="1"/>
    <col min="10" max="10" width="13.8515625" style="0" customWidth="1"/>
    <col min="11" max="11" width="13.57421875" style="0" customWidth="1"/>
    <col min="12" max="12" width="14.28125" style="0" customWidth="1"/>
  </cols>
  <sheetData>
    <row r="1" spans="1:12" ht="15">
      <c r="A1" s="96" t="s">
        <v>225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6" t="s">
        <v>226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6" t="s">
        <v>298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ht="15">
      <c r="A4" s="4"/>
    </row>
    <row r="5" spans="1:12" ht="15">
      <c r="A5" s="100" t="s">
        <v>1</v>
      </c>
      <c r="B5" s="100" t="s">
        <v>116</v>
      </c>
      <c r="C5" s="100" t="s">
        <v>227</v>
      </c>
      <c r="D5" s="100" t="s">
        <v>228</v>
      </c>
      <c r="E5" s="100"/>
      <c r="F5" s="100"/>
      <c r="G5" s="100"/>
      <c r="H5" s="100"/>
      <c r="I5" s="100"/>
      <c r="J5" s="100"/>
      <c r="K5" s="100"/>
      <c r="L5" s="100"/>
    </row>
    <row r="6" spans="1:12" ht="15">
      <c r="A6" s="100"/>
      <c r="B6" s="100"/>
      <c r="C6" s="100"/>
      <c r="D6" s="100" t="s">
        <v>229</v>
      </c>
      <c r="E6" s="100"/>
      <c r="F6" s="100"/>
      <c r="G6" s="100" t="s">
        <v>6</v>
      </c>
      <c r="H6" s="100"/>
      <c r="I6" s="100"/>
      <c r="J6" s="100"/>
      <c r="K6" s="100"/>
      <c r="L6" s="100"/>
    </row>
    <row r="7" spans="1:12" ht="135" customHeight="1">
      <c r="A7" s="100"/>
      <c r="B7" s="100"/>
      <c r="C7" s="100"/>
      <c r="D7" s="100"/>
      <c r="E7" s="100"/>
      <c r="F7" s="100"/>
      <c r="G7" s="107" t="s">
        <v>230</v>
      </c>
      <c r="H7" s="107"/>
      <c r="I7" s="107"/>
      <c r="J7" s="107" t="s">
        <v>231</v>
      </c>
      <c r="K7" s="107"/>
      <c r="L7" s="107"/>
    </row>
    <row r="8" spans="1:12" ht="60">
      <c r="A8" s="100"/>
      <c r="B8" s="100"/>
      <c r="C8" s="100"/>
      <c r="D8" s="48" t="s">
        <v>232</v>
      </c>
      <c r="E8" s="48" t="s">
        <v>233</v>
      </c>
      <c r="F8" s="48" t="s">
        <v>234</v>
      </c>
      <c r="G8" s="48" t="s">
        <v>232</v>
      </c>
      <c r="H8" s="48" t="s">
        <v>233</v>
      </c>
      <c r="I8" s="48" t="s">
        <v>234</v>
      </c>
      <c r="J8" s="48" t="s">
        <v>232</v>
      </c>
      <c r="K8" s="48" t="s">
        <v>233</v>
      </c>
      <c r="L8" s="48" t="s">
        <v>234</v>
      </c>
    </row>
    <row r="9" spans="1:12" ht="1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</row>
    <row r="10" spans="1:12" ht="58.5" customHeight="1">
      <c r="A10" s="60" t="s">
        <v>235</v>
      </c>
      <c r="B10" s="48">
        <v>1</v>
      </c>
      <c r="C10" s="48" t="s">
        <v>126</v>
      </c>
      <c r="D10" s="61">
        <f aca="true" t="shared" si="0" ref="D10:L10">D11+D12</f>
        <v>9652310.86</v>
      </c>
      <c r="E10" s="61">
        <f t="shared" si="0"/>
        <v>0</v>
      </c>
      <c r="F10" s="61">
        <f t="shared" si="0"/>
        <v>0</v>
      </c>
      <c r="G10" s="61">
        <f t="shared" si="0"/>
        <v>9652310.86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</row>
    <row r="11" spans="1:12" ht="69.75" customHeight="1">
      <c r="A11" s="60" t="s">
        <v>236</v>
      </c>
      <c r="B11" s="48">
        <v>1001</v>
      </c>
      <c r="C11" s="48" t="s">
        <v>126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</row>
    <row r="12" spans="1:12" ht="43.5" customHeight="1">
      <c r="A12" s="60" t="s">
        <v>237</v>
      </c>
      <c r="B12" s="48">
        <v>2001</v>
      </c>
      <c r="C12" s="60">
        <v>2017</v>
      </c>
      <c r="D12" s="56">
        <f>G12+J12</f>
        <v>9652310.86</v>
      </c>
      <c r="E12" s="56">
        <f>H12+K12</f>
        <v>0</v>
      </c>
      <c r="F12" s="56">
        <f>I12+L12</f>
        <v>0</v>
      </c>
      <c r="G12" s="56">
        <f>3!D52</f>
        <v>9652310.86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ht="15" hidden="1">
      <c r="A13" s="62" t="s">
        <v>191</v>
      </c>
      <c r="B13" s="48">
        <v>2001</v>
      </c>
      <c r="C13" s="60">
        <v>2017</v>
      </c>
      <c r="D13" s="56">
        <f aca="true" t="shared" si="1" ref="D13:F21">G13+J13</f>
        <v>0</v>
      </c>
      <c r="E13" s="56">
        <f t="shared" si="1"/>
        <v>0</v>
      </c>
      <c r="F13" s="56">
        <f t="shared" si="1"/>
        <v>0</v>
      </c>
      <c r="G13" s="56">
        <f>3!D53</f>
        <v>0</v>
      </c>
      <c r="H13" s="56">
        <f>3!J53</f>
        <v>0</v>
      </c>
      <c r="I13" s="56">
        <f>3!P53</f>
        <v>0</v>
      </c>
      <c r="J13" s="56">
        <v>0</v>
      </c>
      <c r="K13" s="56">
        <v>0</v>
      </c>
      <c r="L13" s="56">
        <v>0</v>
      </c>
    </row>
    <row r="14" spans="1:12" ht="15">
      <c r="A14" s="62" t="s">
        <v>191</v>
      </c>
      <c r="B14" s="48">
        <v>2002</v>
      </c>
      <c r="C14" s="60">
        <v>2017</v>
      </c>
      <c r="D14" s="56">
        <f t="shared" si="1"/>
        <v>353000</v>
      </c>
      <c r="E14" s="56">
        <f t="shared" si="1"/>
        <v>0</v>
      </c>
      <c r="F14" s="56">
        <f t="shared" si="1"/>
        <v>0</v>
      </c>
      <c r="G14" s="56">
        <f>3!D54</f>
        <v>353000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ht="15">
      <c r="A15" s="62" t="s">
        <v>196</v>
      </c>
      <c r="B15" s="48">
        <v>2003</v>
      </c>
      <c r="C15" s="60">
        <v>2017</v>
      </c>
      <c r="D15" s="56">
        <f t="shared" si="1"/>
        <v>103500</v>
      </c>
      <c r="E15" s="56">
        <f t="shared" si="1"/>
        <v>0</v>
      </c>
      <c r="F15" s="56">
        <f t="shared" si="1"/>
        <v>0</v>
      </c>
      <c r="G15" s="56">
        <f>3!D55</f>
        <v>103500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ht="15">
      <c r="A16" s="62" t="s">
        <v>198</v>
      </c>
      <c r="B16" s="48">
        <v>2004</v>
      </c>
      <c r="C16" s="60">
        <v>2017</v>
      </c>
      <c r="D16" s="56">
        <f t="shared" si="1"/>
        <v>3132230</v>
      </c>
      <c r="E16" s="56">
        <f t="shared" si="1"/>
        <v>0</v>
      </c>
      <c r="F16" s="56">
        <f t="shared" si="1"/>
        <v>0</v>
      </c>
      <c r="G16" s="56">
        <f>3!D56</f>
        <v>3132230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</row>
    <row r="17" spans="1:12" ht="30">
      <c r="A17" s="62" t="s">
        <v>200</v>
      </c>
      <c r="B17" s="48">
        <v>2005</v>
      </c>
      <c r="C17" s="60">
        <v>2017</v>
      </c>
      <c r="D17" s="56">
        <f t="shared" si="1"/>
        <v>0</v>
      </c>
      <c r="E17" s="56">
        <f t="shared" si="1"/>
        <v>0</v>
      </c>
      <c r="F17" s="56">
        <f t="shared" si="1"/>
        <v>0</v>
      </c>
      <c r="G17" s="56">
        <f>3!D57</f>
        <v>0</v>
      </c>
      <c r="H17" s="56">
        <f>3!J57</f>
        <v>0</v>
      </c>
      <c r="I17" s="56">
        <f>3!P57</f>
        <v>0</v>
      </c>
      <c r="J17" s="56">
        <v>0</v>
      </c>
      <c r="K17" s="56">
        <v>0</v>
      </c>
      <c r="L17" s="56">
        <v>0</v>
      </c>
    </row>
    <row r="18" spans="1:12" ht="30">
      <c r="A18" s="62" t="s">
        <v>202</v>
      </c>
      <c r="B18" s="48">
        <v>2006</v>
      </c>
      <c r="C18" s="60">
        <v>2017</v>
      </c>
      <c r="D18" s="56">
        <f t="shared" si="1"/>
        <v>1509386.4</v>
      </c>
      <c r="E18" s="56">
        <f t="shared" si="1"/>
        <v>0</v>
      </c>
      <c r="F18" s="56">
        <f t="shared" si="1"/>
        <v>0</v>
      </c>
      <c r="G18" s="56">
        <f>3!D58</f>
        <v>1509386.4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</row>
    <row r="19" spans="1:12" ht="15">
      <c r="A19" s="62" t="s">
        <v>204</v>
      </c>
      <c r="B19" s="48">
        <v>2007</v>
      </c>
      <c r="C19" s="60">
        <v>2017</v>
      </c>
      <c r="D19" s="56">
        <f t="shared" si="1"/>
        <v>2244808.41</v>
      </c>
      <c r="E19" s="56">
        <f t="shared" si="1"/>
        <v>0</v>
      </c>
      <c r="F19" s="56">
        <f t="shared" si="1"/>
        <v>0</v>
      </c>
      <c r="G19" s="56">
        <f>3!D59</f>
        <v>2244808.41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ht="30">
      <c r="A20" s="62" t="s">
        <v>206</v>
      </c>
      <c r="B20" s="48">
        <v>2008</v>
      </c>
      <c r="C20" s="60">
        <v>2017</v>
      </c>
      <c r="D20" s="56">
        <f t="shared" si="1"/>
        <v>1271000</v>
      </c>
      <c r="E20" s="56">
        <f t="shared" si="1"/>
        <v>0</v>
      </c>
      <c r="F20" s="56">
        <f t="shared" si="1"/>
        <v>0</v>
      </c>
      <c r="G20" s="56">
        <f>3!D60</f>
        <v>1271000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ht="30">
      <c r="A21" s="62" t="s">
        <v>208</v>
      </c>
      <c r="B21" s="48">
        <v>2009</v>
      </c>
      <c r="C21" s="60">
        <v>2017</v>
      </c>
      <c r="D21" s="56">
        <f t="shared" si="1"/>
        <v>1038386.0499999999</v>
      </c>
      <c r="E21" s="56">
        <f t="shared" si="1"/>
        <v>0</v>
      </c>
      <c r="F21" s="56">
        <f t="shared" si="1"/>
        <v>0</v>
      </c>
      <c r="G21" s="56">
        <f>3!D61</f>
        <v>1038386.0499999999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</row>
    <row r="22" ht="18.75">
      <c r="A22" s="38"/>
    </row>
    <row r="23" ht="18.75">
      <c r="A23" s="38"/>
    </row>
    <row r="24" ht="18.75">
      <c r="A24" s="38"/>
    </row>
    <row r="25" ht="18.75">
      <c r="A25" s="38"/>
    </row>
    <row r="26" ht="18.75">
      <c r="A26" s="38"/>
    </row>
    <row r="27" ht="18.75">
      <c r="A27" s="38"/>
    </row>
    <row r="28" ht="18.75">
      <c r="A28" s="38"/>
    </row>
    <row r="29" ht="18.75">
      <c r="A29" s="38"/>
    </row>
    <row r="30" ht="18.75">
      <c r="A30" s="38"/>
    </row>
    <row r="31" ht="18.75">
      <c r="A31" s="38"/>
    </row>
  </sheetData>
  <sheetProtection/>
  <mergeCells count="11">
    <mergeCell ref="D5:L5"/>
    <mergeCell ref="D6:F7"/>
    <mergeCell ref="G6:L6"/>
    <mergeCell ref="G7:I7"/>
    <mergeCell ref="J7:L7"/>
    <mergeCell ref="A1:L1"/>
    <mergeCell ref="A2:L2"/>
    <mergeCell ref="A3:L3"/>
    <mergeCell ref="A5:A8"/>
    <mergeCell ref="B5:B8"/>
    <mergeCell ref="C5:C8"/>
  </mergeCells>
  <hyperlinks>
    <hyperlink ref="G7" r:id="rId1" display="consultantplus://offline/ref=2BD9ADE97E5AAAF9D45C67B2A717F83CF6205C1CB18976457241EB69EB65v3I"/>
    <hyperlink ref="J7" r:id="rId2" display="consultantplus://offline/ref=2BD9ADE97E5AAAF9D45C67B2A717F83CF5295A16BF8476457241EB69EB65v3I"/>
  </hyperlinks>
  <printOptions/>
  <pageMargins left="0.7" right="0.7" top="0.75" bottom="0.75" header="0.3" footer="0.3"/>
  <pageSetup horizontalDpi="600" verticalDpi="600" orientation="landscape" paperSize="9" scale="7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25.421875" style="0" customWidth="1"/>
    <col min="2" max="2" width="18.28125" style="0" customWidth="1"/>
    <col min="3" max="3" width="24.28125" style="0" customWidth="1"/>
  </cols>
  <sheetData>
    <row r="1" spans="1:6" ht="15">
      <c r="A1" s="108" t="s">
        <v>238</v>
      </c>
      <c r="B1" s="97"/>
      <c r="C1" s="97"/>
      <c r="D1" s="97"/>
      <c r="E1" s="97"/>
      <c r="F1" s="97"/>
    </row>
    <row r="2" spans="1:5" ht="15">
      <c r="A2" s="108" t="s">
        <v>239</v>
      </c>
      <c r="B2" s="97"/>
      <c r="C2" s="97"/>
      <c r="D2" s="97"/>
      <c r="E2" s="97"/>
    </row>
    <row r="3" spans="1:5" ht="15">
      <c r="A3" s="108" t="s">
        <v>240</v>
      </c>
      <c r="B3" s="97"/>
      <c r="C3" s="97"/>
      <c r="D3" s="97"/>
      <c r="E3" s="97"/>
    </row>
    <row r="4" spans="1:5" ht="15">
      <c r="A4" s="108" t="s">
        <v>241</v>
      </c>
      <c r="B4" s="97"/>
      <c r="C4" s="97"/>
      <c r="D4" s="97"/>
      <c r="E4" s="97"/>
    </row>
    <row r="5" ht="15.75" thickBot="1">
      <c r="A5" s="4"/>
    </row>
    <row r="6" spans="1:3" ht="15.75" thickBot="1">
      <c r="A6" s="39" t="s">
        <v>1</v>
      </c>
      <c r="B6" s="40" t="s">
        <v>116</v>
      </c>
      <c r="C6" s="40" t="s">
        <v>2</v>
      </c>
    </row>
    <row r="7" spans="1:3" ht="15.75" thickBot="1">
      <c r="A7" s="1">
        <v>1</v>
      </c>
      <c r="B7" s="2">
        <v>2</v>
      </c>
      <c r="C7" s="2">
        <v>3</v>
      </c>
    </row>
    <row r="8" spans="1:3" ht="30.75" customHeight="1" thickBot="1">
      <c r="A8" s="36" t="s">
        <v>221</v>
      </c>
      <c r="B8" s="2">
        <v>10</v>
      </c>
      <c r="C8" s="3"/>
    </row>
    <row r="9" spans="1:3" ht="31.5" customHeight="1" thickBot="1">
      <c r="A9" s="36" t="s">
        <v>223</v>
      </c>
      <c r="B9" s="2">
        <v>20</v>
      </c>
      <c r="C9" s="3"/>
    </row>
    <row r="10" spans="1:3" ht="17.25" customHeight="1" thickBot="1">
      <c r="A10" s="36" t="s">
        <v>242</v>
      </c>
      <c r="B10" s="2">
        <v>30</v>
      </c>
      <c r="C10" s="3"/>
    </row>
    <row r="11" spans="1:3" ht="15.75" thickBot="1">
      <c r="A11" s="36"/>
      <c r="B11" s="3"/>
      <c r="C11" s="3"/>
    </row>
    <row r="12" spans="1:3" ht="15.75" thickBot="1">
      <c r="A12" s="36" t="s">
        <v>243</v>
      </c>
      <c r="B12" s="2">
        <v>40</v>
      </c>
      <c r="C12" s="3"/>
    </row>
    <row r="13" spans="1:3" ht="15.75" thickBot="1">
      <c r="A13" s="36"/>
      <c r="B13" s="3"/>
      <c r="C13" s="3"/>
    </row>
    <row r="14" ht="15">
      <c r="A14" s="4"/>
    </row>
  </sheetData>
  <sheetProtection/>
  <mergeCells count="4">
    <mergeCell ref="A1:F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5.00390625" style="0" customWidth="1"/>
    <col min="3" max="3" width="33.28125" style="0" customWidth="1"/>
  </cols>
  <sheetData>
    <row r="1" spans="1:3" ht="15">
      <c r="A1" s="96" t="s">
        <v>244</v>
      </c>
      <c r="B1" s="97"/>
      <c r="C1" s="97"/>
    </row>
    <row r="2" ht="15.75" thickBot="1">
      <c r="A2" s="4"/>
    </row>
    <row r="3" spans="1:3" ht="30.75" thickBot="1">
      <c r="A3" s="39" t="s">
        <v>1</v>
      </c>
      <c r="B3" s="40" t="s">
        <v>116</v>
      </c>
      <c r="C3" s="40" t="s">
        <v>2</v>
      </c>
    </row>
    <row r="4" spans="1:3" ht="15.75" thickBot="1">
      <c r="A4" s="1">
        <v>1</v>
      </c>
      <c r="B4" s="2">
        <v>2</v>
      </c>
      <c r="C4" s="2">
        <v>3</v>
      </c>
    </row>
    <row r="5" spans="1:3" ht="40.5" customHeight="1" thickBot="1">
      <c r="A5" s="36" t="s">
        <v>245</v>
      </c>
      <c r="B5" s="2">
        <v>10</v>
      </c>
      <c r="C5" s="3"/>
    </row>
    <row r="6" spans="1:3" ht="132.75" customHeight="1" thickBot="1">
      <c r="A6" s="41" t="s">
        <v>246</v>
      </c>
      <c r="B6" s="2">
        <v>20</v>
      </c>
      <c r="C6" s="3"/>
    </row>
    <row r="7" spans="1:3" ht="68.25" customHeight="1" thickBot="1">
      <c r="A7" s="36" t="s">
        <v>247</v>
      </c>
      <c r="B7" s="2">
        <v>30</v>
      </c>
      <c r="C7" s="3"/>
    </row>
    <row r="8" ht="15">
      <c r="A8" s="37"/>
    </row>
    <row r="9" ht="15">
      <c r="A9" s="37" t="s">
        <v>248</v>
      </c>
    </row>
    <row r="10" ht="15">
      <c r="A10" s="37"/>
    </row>
    <row r="11" ht="15">
      <c r="A11" s="37" t="s">
        <v>249</v>
      </c>
    </row>
    <row r="12" ht="15">
      <c r="A12" s="37"/>
    </row>
    <row r="13" ht="15">
      <c r="A13" s="37" t="s">
        <v>250</v>
      </c>
    </row>
    <row r="14" ht="15">
      <c r="A14" s="37"/>
    </row>
  </sheetData>
  <sheetProtection/>
  <mergeCells count="1">
    <mergeCell ref="A1:C1"/>
  </mergeCells>
  <hyperlinks>
    <hyperlink ref="A6" r:id="rId1" display="consultantplus://offline/ref=2BD9ADE97E5AAAF9D45C67B2A717F83CF6205C1DBC8B76457241EB69EB65v3I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Filippova_E_O</dc:creator>
  <cp:keywords/>
  <dc:description/>
  <cp:lastModifiedBy>Admin</cp:lastModifiedBy>
  <cp:lastPrinted>2017-01-16T12:50:38Z</cp:lastPrinted>
  <dcterms:created xsi:type="dcterms:W3CDTF">2016-12-28T05:48:05Z</dcterms:created>
  <dcterms:modified xsi:type="dcterms:W3CDTF">2017-01-25T13:19:02Z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